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1375" yWindow="45" windowWidth="21165" windowHeight="9810" tabRatio="877"/>
  </bookViews>
  <sheets>
    <sheet name="Table of Contents" sheetId="30" r:id="rId1"/>
    <sheet name="Article Mapping" sheetId="31" r:id="rId2"/>
    <sheet name="Table 1" sheetId="43" r:id="rId3"/>
    <sheet name="Table 2" sheetId="2" r:id="rId4"/>
    <sheet name="Table 3" sheetId="3" r:id="rId5"/>
    <sheet name="Table 4" sheetId="37" r:id="rId6"/>
    <sheet name="Table 5" sheetId="38" r:id="rId7"/>
    <sheet name="Table 6" sheetId="39" r:id="rId8"/>
    <sheet name="Table 7" sheetId="40" r:id="rId9"/>
    <sheet name="Table 8" sheetId="21" r:id="rId10"/>
    <sheet name="Table 9" sheetId="14" r:id="rId11"/>
    <sheet name="Table 10" sheetId="15" r:id="rId12"/>
    <sheet name="Table 11" sheetId="16" r:id="rId13"/>
    <sheet name="Table 12" sheetId="17" r:id="rId14"/>
    <sheet name="Table 13" sheetId="18" r:id="rId15"/>
    <sheet name="Table 14" sheetId="22" r:id="rId16"/>
    <sheet name="Table 15" sheetId="23" r:id="rId17"/>
    <sheet name="Table 16" sheetId="24" r:id="rId18"/>
    <sheet name="Table 17" sheetId="25" r:id="rId19"/>
    <sheet name="Table 18" sheetId="26" r:id="rId20"/>
    <sheet name="Table 19" sheetId="27" r:id="rId21"/>
    <sheet name="Table 20" sheetId="36" r:id="rId22"/>
    <sheet name="Table 21" sheetId="28" r:id="rId23"/>
    <sheet name="Table 22" sheetId="29" r:id="rId24"/>
    <sheet name="Notes" sheetId="44" r:id="rId25"/>
  </sheets>
  <definedNames>
    <definedName name="bbbb" localSheetId="5">#REF!</definedName>
    <definedName name="bbbb" localSheetId="6">#REF!</definedName>
    <definedName name="bbbb" localSheetId="7">#REF!</definedName>
    <definedName name="bbbb" localSheetId="8">#REF!</definedName>
    <definedName name="bbbb">#REF!</definedName>
    <definedName name="bbbbb" localSheetId="5">#REF!</definedName>
    <definedName name="bbbbb" localSheetId="6">#REF!</definedName>
    <definedName name="bbbbb" localSheetId="7">#REF!</definedName>
    <definedName name="bbbbb" localSheetId="8">#REF!</definedName>
    <definedName name="bbbbb">#REF!</definedName>
    <definedName name="BIGQ" localSheetId="5">#REF!</definedName>
    <definedName name="BIGQ" localSheetId="6">#REF!</definedName>
    <definedName name="BIGQ" localSheetId="7">#REF!</definedName>
    <definedName name="BIGQ" localSheetId="8">#REF!</definedName>
    <definedName name="BIGQ">#REF!</definedName>
    <definedName name="_xlnm.Print_Area" localSheetId="1">'Article Mapping'!$A$1:$D$34</definedName>
    <definedName name="_xlnm.Print_Area" localSheetId="2">'Table 1'!$A$1:$AI$89</definedName>
    <definedName name="_xlnm.Print_Area" localSheetId="11">'Table 10'!$A$1:$J$47</definedName>
    <definedName name="_xlnm.Print_Area" localSheetId="12">'Table 11'!$A$1:$J$46</definedName>
    <definedName name="_xlnm.Print_Area" localSheetId="13">'Table 12'!$A$1:$J$46</definedName>
    <definedName name="_xlnm.Print_Area" localSheetId="14">'Table 13'!$A$1:$J$46</definedName>
    <definedName name="_xlnm.Print_Area" localSheetId="15">'Table 14'!$A$1:$J$46</definedName>
    <definedName name="_xlnm.Print_Area" localSheetId="16">'Table 15'!$A$1:$J$46</definedName>
    <definedName name="_xlnm.Print_Area" localSheetId="17">'Table 16'!$A$1:$J$46</definedName>
    <definedName name="_xlnm.Print_Area" localSheetId="18">'Table 17'!$A$1:$J$46</definedName>
    <definedName name="_xlnm.Print_Area" localSheetId="19">'Table 18'!$A$1:$E$41</definedName>
    <definedName name="_xlnm.Print_Area" localSheetId="20">'Table 19'!$A$1:$G$48</definedName>
    <definedName name="_xlnm.Print_Area" localSheetId="3">'Table 2'!$A$1:$H$45</definedName>
    <definedName name="_xlnm.Print_Area" localSheetId="21">'Table 20'!$A$1:$M$45</definedName>
    <definedName name="_xlnm.Print_Area" localSheetId="22">'Table 21'!$A$1:$J$46</definedName>
    <definedName name="_xlnm.Print_Area" localSheetId="23">'Table 22'!$A$1:$J$46</definedName>
    <definedName name="_xlnm.Print_Area" localSheetId="4">'Table 3'!$A$1:$G$45</definedName>
    <definedName name="_xlnm.Print_Area" localSheetId="5">'Table 4'!$A$1:$G$45</definedName>
    <definedName name="_xlnm.Print_Area" localSheetId="6">'Table 5'!$A$1:$G$45</definedName>
    <definedName name="_xlnm.Print_Area" localSheetId="7">'Table 6'!$A$1:$G$45</definedName>
    <definedName name="_xlnm.Print_Area" localSheetId="8">'Table 7'!$A$1:$G$45</definedName>
    <definedName name="_xlnm.Print_Area" localSheetId="9">'Table 8'!$A$1:$J$46</definedName>
    <definedName name="_xlnm.Print_Area" localSheetId="10">'Table 9'!$A$1:$J$47</definedName>
    <definedName name="_xlnm.Print_Area" localSheetId="0">'Table of Contents'!$A$1:$B$25</definedName>
    <definedName name="_xlnm.Print_Titles" localSheetId="24">Notes!$A:$B</definedName>
    <definedName name="_xlnm.Print_Titles" localSheetId="2">'Table 1'!$A:$C,'Table 1'!$1:$5</definedName>
    <definedName name="rrrr" localSheetId="5">#REF!</definedName>
    <definedName name="rrrr" localSheetId="6">#REF!</definedName>
    <definedName name="rrrr" localSheetId="7">#REF!</definedName>
    <definedName name="rrrr" localSheetId="8">#REF!</definedName>
    <definedName name="rrrr">#REF!</definedName>
    <definedName name="rrrrrr" localSheetId="5">#REF!</definedName>
    <definedName name="rrrrrr" localSheetId="6">#REF!</definedName>
    <definedName name="rrrrrr" localSheetId="7">#REF!</definedName>
    <definedName name="rrrrrr" localSheetId="8">#REF!</definedName>
    <definedName name="rrrrrr">#REF!</definedName>
  </definedNames>
  <calcPr calcId="125725"/>
</workbook>
</file>

<file path=xl/calcChain.xml><?xml version="1.0" encoding="utf-8"?>
<calcChain xmlns="http://schemas.openxmlformats.org/spreadsheetml/2006/main">
  <c r="B6" i="36"/>
  <c r="L6"/>
  <c r="J6"/>
  <c r="H6"/>
  <c r="F6"/>
  <c r="D6"/>
  <c r="H7" i="29" l="1"/>
  <c r="E7"/>
  <c r="B7"/>
  <c r="H7" i="28"/>
  <c r="E7"/>
  <c r="B7"/>
  <c r="F7" i="27"/>
  <c r="D7"/>
  <c r="B7"/>
  <c r="E4" i="26"/>
  <c r="D4"/>
  <c r="C4"/>
  <c r="B4"/>
  <c r="H7" i="25"/>
  <c r="E7"/>
  <c r="B7"/>
  <c r="H7" i="24"/>
  <c r="E7"/>
  <c r="B7"/>
  <c r="H7" i="23"/>
  <c r="E7"/>
  <c r="B7"/>
  <c r="H7" i="22"/>
  <c r="E7"/>
  <c r="B7"/>
  <c r="H7" i="18"/>
  <c r="E7"/>
  <c r="B7"/>
  <c r="H7" i="17"/>
  <c r="E7"/>
  <c r="B7"/>
  <c r="H7" i="16"/>
  <c r="E7"/>
  <c r="B7"/>
  <c r="E7" i="15" l="1"/>
  <c r="B7"/>
  <c r="H7" i="14"/>
  <c r="E7"/>
  <c r="B7"/>
  <c r="H7" i="21"/>
  <c r="E7"/>
  <c r="B7"/>
  <c r="G6" i="3"/>
  <c r="F6"/>
  <c r="E6"/>
  <c r="D6"/>
  <c r="C6"/>
  <c r="B6"/>
  <c r="H6" i="2"/>
  <c r="G6"/>
  <c r="F6"/>
  <c r="E6"/>
  <c r="D6"/>
  <c r="C6"/>
  <c r="B6"/>
</calcChain>
</file>

<file path=xl/sharedStrings.xml><?xml version="1.0" encoding="utf-8"?>
<sst xmlns="http://schemas.openxmlformats.org/spreadsheetml/2006/main" count="1216" uniqueCount="766">
  <si>
    <t>Year</t>
  </si>
  <si>
    <t>Figure 15</t>
  </si>
  <si>
    <t>Source of Income</t>
  </si>
  <si>
    <t>Social Security</t>
  </si>
  <si>
    <t>Public assistance</t>
  </si>
  <si>
    <t>Private pension</t>
  </si>
  <si>
    <r>
      <t>Asset income</t>
    </r>
    <r>
      <rPr>
        <vertAlign val="superscript"/>
        <sz val="11"/>
        <color theme="1"/>
        <rFont val="Calibri"/>
        <family val="2"/>
        <scheme val="minor"/>
      </rPr>
      <t>3</t>
    </r>
  </si>
  <si>
    <t>Other</t>
  </si>
  <si>
    <t>Figure 18</t>
  </si>
  <si>
    <t>With government pension only</t>
  </si>
  <si>
    <t>Per-capita income</t>
  </si>
  <si>
    <t>Percentage of sample</t>
  </si>
  <si>
    <t>Median pension</t>
  </si>
  <si>
    <t>Median pension plus Social Security</t>
  </si>
  <si>
    <t>Figure A4</t>
  </si>
  <si>
    <t>With private-sector pension only</t>
  </si>
  <si>
    <t>With both private-sector and government pension</t>
  </si>
  <si>
    <t>Lowest quintile</t>
  </si>
  <si>
    <t>Highest quintile</t>
  </si>
  <si>
    <t>Figure A3</t>
  </si>
  <si>
    <t>Figure A5</t>
  </si>
  <si>
    <t>Figure A6</t>
  </si>
  <si>
    <t>Educational Attainment of Retirees</t>
  </si>
  <si>
    <t>Less than high school</t>
  </si>
  <si>
    <t>High school diploma</t>
  </si>
  <si>
    <t>Some college or associate's degree</t>
  </si>
  <si>
    <t>Bachelor's or graduate degree</t>
  </si>
  <si>
    <t>Figure A7</t>
  </si>
  <si>
    <t>With private-sector pension</t>
  </si>
  <si>
    <r>
      <t>Per capita basis</t>
    </r>
    <r>
      <rPr>
        <vertAlign val="superscript"/>
        <sz val="11"/>
        <color theme="1"/>
        <rFont val="Calibri"/>
        <family val="2"/>
        <scheme val="minor"/>
      </rPr>
      <t>2</t>
    </r>
  </si>
  <si>
    <r>
      <t>Individual basis</t>
    </r>
    <r>
      <rPr>
        <vertAlign val="superscript"/>
        <sz val="11"/>
        <color theme="1"/>
        <rFont val="Calibri"/>
        <family val="2"/>
        <scheme val="minor"/>
      </rPr>
      <t>3</t>
    </r>
  </si>
  <si>
    <r>
      <t>Household basis</t>
    </r>
    <r>
      <rPr>
        <vertAlign val="superscript"/>
        <sz val="11"/>
        <color theme="1"/>
        <rFont val="Calibri"/>
        <family val="2"/>
        <scheme val="minor"/>
      </rPr>
      <t>4</t>
    </r>
  </si>
  <si>
    <t>Figure A8</t>
  </si>
  <si>
    <t>Individual income</t>
  </si>
  <si>
    <t>Figure A9</t>
  </si>
  <si>
    <t>Household income</t>
  </si>
  <si>
    <t>Table 2</t>
  </si>
  <si>
    <t>Table 3</t>
  </si>
  <si>
    <t>Table 4</t>
  </si>
  <si>
    <t>Table 5</t>
  </si>
  <si>
    <t>Table 6</t>
  </si>
  <si>
    <t>Table 7</t>
  </si>
  <si>
    <t>Table 8</t>
  </si>
  <si>
    <t>Table 9</t>
  </si>
  <si>
    <t>Table 10</t>
  </si>
  <si>
    <t>Table 11</t>
  </si>
  <si>
    <t>Table 12</t>
  </si>
  <si>
    <t>Table 13</t>
  </si>
  <si>
    <t>Table 14</t>
  </si>
  <si>
    <t>Table 15</t>
  </si>
  <si>
    <t>Table 16</t>
  </si>
  <si>
    <t>Table 17</t>
  </si>
  <si>
    <t>Table 18</t>
  </si>
  <si>
    <t>Table 19</t>
  </si>
  <si>
    <t>Table 20</t>
  </si>
  <si>
    <t>Table 21</t>
  </si>
  <si>
    <t>Under 21 years</t>
  </si>
  <si>
    <t>21 to 64 years</t>
  </si>
  <si>
    <t>65 years and older</t>
  </si>
  <si>
    <t>Table</t>
  </si>
  <si>
    <t>Description</t>
  </si>
  <si>
    <t xml:space="preserve">Published Figure </t>
  </si>
  <si>
    <t>Title</t>
  </si>
  <si>
    <t>Source of Data</t>
  </si>
  <si>
    <t>Where to Find Data in Current Data Release</t>
  </si>
  <si>
    <t>Figure 1</t>
  </si>
  <si>
    <t>Figure 2</t>
  </si>
  <si>
    <t>Figure 3</t>
  </si>
  <si>
    <t>Figure 4</t>
  </si>
  <si>
    <t>Figure 5</t>
  </si>
  <si>
    <t>Figure 6</t>
  </si>
  <si>
    <t>Figure 7</t>
  </si>
  <si>
    <t>Figure 8</t>
  </si>
  <si>
    <t>Figure 9</t>
  </si>
  <si>
    <t>Figure 10</t>
  </si>
  <si>
    <t>Figure 11</t>
  </si>
  <si>
    <t>Figure 12</t>
  </si>
  <si>
    <t>Figure 13</t>
  </si>
  <si>
    <t>Figure 14</t>
  </si>
  <si>
    <t>Figure 16</t>
  </si>
  <si>
    <t>Figure 17</t>
  </si>
  <si>
    <t>Figure 19</t>
  </si>
  <si>
    <t>Figure A1</t>
  </si>
  <si>
    <t>Figure A2</t>
  </si>
  <si>
    <t>Figure 20</t>
  </si>
  <si>
    <t>Table 1</t>
  </si>
  <si>
    <t>Category</t>
  </si>
  <si>
    <t>Percent participating in a pension plan</t>
  </si>
  <si>
    <t>Number of employees (millions)</t>
  </si>
  <si>
    <t>Number of employees covered by a pension plan (millions)</t>
  </si>
  <si>
    <t>Number of employees participating in a pension plan (millions)</t>
  </si>
  <si>
    <t>Source: ICI tabulations of March Current Population Surveys and Federal Reserve Board of Governors</t>
  </si>
  <si>
    <t>Not Updated</t>
  </si>
  <si>
    <t>Tables 3 to 7</t>
  </si>
  <si>
    <t>Tables 9 to 13</t>
  </si>
  <si>
    <t>Table 22</t>
  </si>
  <si>
    <t>Second quintile</t>
  </si>
  <si>
    <t>Third quintile</t>
  </si>
  <si>
    <t>Fourth quintile</t>
  </si>
  <si>
    <t>Median private pension</t>
  </si>
  <si>
    <t>Pension Assets as a Percentage of Household Sector Financial Assets</t>
  </si>
  <si>
    <t>Receipt of Income from Private-Sector Pensions Among Retirees</t>
  </si>
  <si>
    <t>Source: ICI tabulations of March Current Population Surveys</t>
  </si>
  <si>
    <t>ICI tabulations of the Current Population Survey</t>
  </si>
  <si>
    <t xml:space="preserve">Pension Coverage Has Been Stable over Time </t>
  </si>
  <si>
    <t xml:space="preserve">Private-Sector Pension Plan Participants by Type of Pension Coverage </t>
  </si>
  <si>
    <t>U.S. Department of Labor tabulations of Form 5500</t>
  </si>
  <si>
    <t>Example of Benefit Calculation in a Defined Benefit Plan</t>
  </si>
  <si>
    <t>Example of Changes in Benefits and the Components of Change in a Defined Benefit Plan</t>
  </si>
  <si>
    <t>Vesting Schedules Prior to ERISA</t>
  </si>
  <si>
    <t>Thompson 2005 tabulations of U.S. Department of Labor data</t>
  </si>
  <si>
    <t>Minimum Vesting Requirements Implemented by ERISA</t>
  </si>
  <si>
    <t>Graham 1988</t>
  </si>
  <si>
    <t>ERISA Shortened Vesting Periods for the Bulk of Defined Benefit Plan Participants</t>
  </si>
  <si>
    <t>Graham 1988 tabulations of U.S. Department of Labor data</t>
  </si>
  <si>
    <t>Minimum Vesting Requirements Under TRA '86</t>
  </si>
  <si>
    <t>TRA '86 Further Shortened Vesting Periods for the Bulk of Defined Benefit Participants</t>
  </si>
  <si>
    <t>Vesting of Active Defined Benefit Participants Over Time</t>
  </si>
  <si>
    <t>U.S. Department of Labor</t>
  </si>
  <si>
    <t>Example Expressing Defined Benefit Accruals as Current Value</t>
  </si>
  <si>
    <t>Benefit Accrual Under a Traditional Defined Benefit Pension Plan is Back Loaded</t>
  </si>
  <si>
    <t>Length of Job Tenure Among Pre-Retirees</t>
  </si>
  <si>
    <t>Retirement Income by Source Over Time</t>
  </si>
  <si>
    <t>Source of Retirement Income by Amount of Per Capita Income</t>
  </si>
  <si>
    <t>Receipt of Income from Pension by Type of Pension</t>
  </si>
  <si>
    <t>Receipt of Income from Government and Private-Sector Pensions Among Retirees</t>
  </si>
  <si>
    <t>Receipt of Income from Private-Sector Pension by Income Quintile</t>
  </si>
  <si>
    <t>Retiree Asset Income Share Is Correlated with Interest Rates</t>
  </si>
  <si>
    <t>Receipt of Income from Any Type of Pension by Income Quintile</t>
  </si>
  <si>
    <t>Receipt of Income from Pensions by Income Quintile</t>
  </si>
  <si>
    <t>Receipt of Income from Pensions by Educational Attainment of the Household Head</t>
  </si>
  <si>
    <t>Tables 14 to 17</t>
  </si>
  <si>
    <t>Median Tenure for Private-Sector Wage and Salary Workers</t>
  </si>
  <si>
    <t>Receipt of Income from Pensions Among Retirees, Tabulated on an Individual Basis</t>
  </si>
  <si>
    <t>Receipt of Income from Pensions Among Retirees, Tabulated on a Household Basis</t>
  </si>
  <si>
    <t>Table 1, lines 9 and 17</t>
  </si>
  <si>
    <t>Table 8, columns B, E and H</t>
  </si>
  <si>
    <r>
      <rPr>
        <i/>
        <vertAlign val="superscript"/>
        <sz val="11"/>
        <color theme="1"/>
        <rFont val="Calibri"/>
        <family val="2"/>
        <scheme val="minor"/>
      </rPr>
      <t>2</t>
    </r>
    <r>
      <rPr>
        <i/>
        <sz val="11"/>
        <color theme="1"/>
        <rFont val="Calibri"/>
        <family val="2"/>
        <scheme val="minor"/>
      </rPr>
      <t xml:space="preserve">Income of married couples is pooled and each spouse is allocated half of total income, as well as half of income from each source. </t>
    </r>
  </si>
  <si>
    <r>
      <rPr>
        <i/>
        <vertAlign val="superscript"/>
        <sz val="11"/>
        <color theme="1"/>
        <rFont val="Calibri"/>
        <family val="2"/>
        <scheme val="minor"/>
      </rPr>
      <t>3</t>
    </r>
    <r>
      <rPr>
        <i/>
        <sz val="11"/>
        <color theme="1"/>
        <rFont val="Calibri"/>
        <family val="2"/>
        <scheme val="minor"/>
      </rPr>
      <t>Asset income includes interest, dividends, and rents earned on assets held outside retirement accounts.</t>
    </r>
  </si>
  <si>
    <r>
      <rPr>
        <i/>
        <vertAlign val="superscript"/>
        <sz val="11"/>
        <color theme="1"/>
        <rFont val="Calibri"/>
        <family val="2"/>
        <scheme val="minor"/>
      </rPr>
      <t>1</t>
    </r>
    <r>
      <rPr>
        <i/>
        <sz val="11"/>
        <color theme="1"/>
        <rFont val="Calibri"/>
        <family val="2"/>
        <scheme val="minor"/>
      </rPr>
      <t>Pension income includes income from both DB and DC plans.</t>
    </r>
  </si>
  <si>
    <r>
      <t>3</t>
    </r>
    <r>
      <rPr>
        <i/>
        <sz val="11"/>
        <color theme="1"/>
        <rFont val="Calibri"/>
        <family val="2"/>
        <scheme val="minor"/>
      </rPr>
      <t xml:space="preserve">Income of married couples is pooled and each spouse is allocated half of total income, as well as half of income from each source. </t>
    </r>
  </si>
  <si>
    <r>
      <rPr>
        <i/>
        <vertAlign val="superscript"/>
        <sz val="11"/>
        <color theme="1"/>
        <rFont val="Calibri"/>
        <family val="2"/>
        <scheme val="minor"/>
      </rPr>
      <t>4</t>
    </r>
    <r>
      <rPr>
        <i/>
        <sz val="11"/>
        <color theme="1"/>
        <rFont val="Calibri"/>
        <family val="2"/>
        <scheme val="minor"/>
      </rPr>
      <t>Income sources for married couples are not pooled.  Any income source is directly attributed only to that individual.</t>
    </r>
  </si>
  <si>
    <r>
      <rPr>
        <i/>
        <vertAlign val="superscript"/>
        <sz val="11"/>
        <color theme="1"/>
        <rFont val="Calibri"/>
        <family val="2"/>
        <scheme val="minor"/>
      </rPr>
      <t>5</t>
    </r>
    <r>
      <rPr>
        <i/>
        <sz val="11"/>
        <color theme="1"/>
        <rFont val="Calibri"/>
        <family val="2"/>
        <scheme val="minor"/>
      </rPr>
      <t xml:space="preserve">A married couple is treated as a single observation. </t>
    </r>
  </si>
  <si>
    <t>All</t>
  </si>
  <si>
    <r>
      <t>3</t>
    </r>
    <r>
      <rPr>
        <i/>
        <sz val="11"/>
        <color theme="1"/>
        <rFont val="Calibri"/>
        <family val="2"/>
        <scheme val="minor"/>
      </rPr>
      <t xml:space="preserve">Income of married couples is pooled and each spouse is allocated half of total  income, as well as half of income from each source. </t>
    </r>
  </si>
  <si>
    <r>
      <t>1</t>
    </r>
    <r>
      <rPr>
        <i/>
        <sz val="11"/>
        <color theme="1"/>
        <rFont val="Calibri"/>
        <family val="2"/>
        <scheme val="minor"/>
      </rPr>
      <t>Pensions include both DC and DB pensions.</t>
    </r>
  </si>
  <si>
    <t>Note: Individuals age 65 and older with non-zero income and not working; for married couples, neither the individual nor the spouse worked. Sample excludes highest 1 percent and lowest 1 percent of the income distribution.</t>
  </si>
  <si>
    <t>Sponsorship of and Participation in Employer-Provided Pension Plans by Type of Employer, 1979 to 2010</t>
  </si>
  <si>
    <t>Percentage of workers and worker counts (millions), wage and salary workers, excludes self-employed workers</t>
  </si>
  <si>
    <t>Percent reporting employer sponsors a pension plan</t>
  </si>
  <si>
    <t>Percent participating in a pension plan conditional on employer sponsoring plan</t>
  </si>
  <si>
    <t>Retirement Income by Source, 1975 to 2010</t>
  </si>
  <si>
    <t>Retirement Income by Source for the Lowest Income Quintile, 1975 to 2010</t>
  </si>
  <si>
    <t>Retirement Income by Source for the Second Income Quintile, 1975 to 2010</t>
  </si>
  <si>
    <t>Retirement Income by Source for the Middle Income Quintile, 1975 to 2010</t>
  </si>
  <si>
    <t>Retirement Income by Source for the Fourth Income Quintile, 1975 to 2010</t>
  </si>
  <si>
    <t>Retirement Income by Source for the Highest Income Quintile, 1975 to 2010</t>
  </si>
  <si>
    <t>Receipt of Income from Government and Private-Sector Pensions for the Lowest Income Quintile, 1975 to 2010</t>
  </si>
  <si>
    <t>Receipt of Income from Government and Private-Sector Pensions for the Second Income Quintile, 1975 to 2010</t>
  </si>
  <si>
    <t>Receipt of Income from Government and Private-Sector Pensions for the Middle Income Quintile, 1975 to 2010</t>
  </si>
  <si>
    <t>Receipt of Income from Government and Private-Sector Pensions for the Fourth Income Quintile, 1975 to 2010</t>
  </si>
  <si>
    <t>Receipt of Income from Government and Private-Sector Pensions for the Highest Income Quintile, 1975 to 2010</t>
  </si>
  <si>
    <t>Receipt of Income from Government and Private-Sector Pensions, High School Diploma, 1975 to 2010</t>
  </si>
  <si>
    <t>Receipt of Income from Government and Private-Sector Pensions, Some College or Associate's Degree, 1975 to 2010</t>
  </si>
  <si>
    <t>Receipt of Income from Government and Private-Sector Pensions, Bachelor's Degree or Graduate Degree, 1975 to 2010</t>
  </si>
  <si>
    <t>Receipt of Income from Private-Sector Pensions, 1975 to 2010</t>
  </si>
  <si>
    <t>Percentage of Retirees by the Educational Attainment of the Household Head, 1975 to 2010</t>
  </si>
  <si>
    <t>Receipt of Income from Private-Sector Pensions by Income Quintile, 1975 to 2010</t>
  </si>
  <si>
    <t>All wage and salary workers</t>
  </si>
  <si>
    <t>Federal, state and local government workers</t>
  </si>
  <si>
    <t>Private-sector workers</t>
  </si>
  <si>
    <r>
      <t>Percentage of total retiree</t>
    </r>
    <r>
      <rPr>
        <i/>
        <vertAlign val="superscript"/>
        <sz val="11"/>
        <color theme="1"/>
        <rFont val="Calibri"/>
        <family val="2"/>
        <scheme val="minor"/>
      </rPr>
      <t>1</t>
    </r>
    <r>
      <rPr>
        <i/>
        <sz val="11"/>
        <color theme="1"/>
        <rFont val="Calibri"/>
        <family val="2"/>
        <scheme val="minor"/>
      </rPr>
      <t xml:space="preserve"> income by source on a per capita basis</t>
    </r>
    <r>
      <rPr>
        <i/>
        <vertAlign val="superscript"/>
        <sz val="11"/>
        <color theme="1"/>
        <rFont val="Calibri"/>
        <family val="2"/>
        <scheme val="minor"/>
      </rPr>
      <t>2</t>
    </r>
  </si>
  <si>
    <t>Memo: Prime Interest Rate</t>
  </si>
  <si>
    <r>
      <rPr>
        <i/>
        <vertAlign val="superscript"/>
        <sz val="11"/>
        <color theme="1"/>
        <rFont val="Calibri"/>
        <family val="2"/>
        <scheme val="minor"/>
      </rPr>
      <t>1</t>
    </r>
    <r>
      <rPr>
        <i/>
        <sz val="11"/>
        <color theme="1"/>
        <rFont val="Calibri"/>
        <family val="2"/>
        <scheme val="minor"/>
      </rPr>
      <t>Individuals age 65 and older with non-zero income and not working; for married couples, neither the individual  nor the spouse worked.</t>
    </r>
  </si>
  <si>
    <r>
      <rPr>
        <i/>
        <vertAlign val="superscript"/>
        <sz val="11"/>
        <color theme="1"/>
        <rFont val="Calibri"/>
        <family val="2"/>
        <scheme val="minor"/>
      </rPr>
      <t>1</t>
    </r>
    <r>
      <rPr>
        <i/>
        <sz val="11"/>
        <color theme="1"/>
        <rFont val="Calibri"/>
        <family val="2"/>
        <scheme val="minor"/>
      </rPr>
      <t>Individuals age 65 and older with non-zero income and not working; for married couples, neither the individual  nor the spouse worked. Sample excludes highest 1 percent and lowest 1 percent of the income distribution.</t>
    </r>
  </si>
  <si>
    <r>
      <rPr>
        <i/>
        <vertAlign val="superscript"/>
        <sz val="11"/>
        <color theme="1"/>
        <rFont val="Calibri"/>
        <family val="2"/>
        <scheme val="minor"/>
      </rPr>
      <t>1</t>
    </r>
    <r>
      <rPr>
        <i/>
        <sz val="11"/>
        <color theme="1"/>
        <rFont val="Calibri"/>
        <family val="2"/>
        <scheme val="minor"/>
      </rPr>
      <t>Individuals age 65 and older with non-zero income and not working; for married couples, neither the individual  nor the spouse worked. Sample excludes the lowest 1 percent of the income distribution.</t>
    </r>
  </si>
  <si>
    <r>
      <rPr>
        <i/>
        <vertAlign val="superscript"/>
        <sz val="11"/>
        <color theme="1"/>
        <rFont val="Calibri"/>
        <family val="2"/>
        <scheme val="minor"/>
      </rPr>
      <t>1</t>
    </r>
    <r>
      <rPr>
        <i/>
        <sz val="11"/>
        <color theme="1"/>
        <rFont val="Calibri"/>
        <family val="2"/>
        <scheme val="minor"/>
      </rPr>
      <t>Individuals age 65 and older with non-zero income and not working; for married couples, neither the individual  nor the spouse worked. Sample excludes the highest 1 percent of the income distribution.</t>
    </r>
  </si>
  <si>
    <t>Receipt of Income from Government and Private-Sector Pensions, 1975 to 2010</t>
  </si>
  <si>
    <r>
      <t>Retirees</t>
    </r>
    <r>
      <rPr>
        <i/>
        <vertAlign val="superscript"/>
        <sz val="11"/>
        <color theme="1"/>
        <rFont val="Calibri"/>
        <family val="2"/>
        <scheme val="minor"/>
      </rPr>
      <t>2</t>
    </r>
    <r>
      <rPr>
        <i/>
        <sz val="11"/>
        <color theme="1"/>
        <rFont val="Calibri"/>
        <family val="2"/>
        <scheme val="minor"/>
      </rPr>
      <t xml:space="preserve"> on a per capita basis,</t>
    </r>
    <r>
      <rPr>
        <i/>
        <vertAlign val="superscript"/>
        <sz val="11"/>
        <color theme="1"/>
        <rFont val="Calibri"/>
        <family val="2"/>
        <scheme val="minor"/>
      </rPr>
      <t>3</t>
    </r>
    <r>
      <rPr>
        <i/>
        <sz val="11"/>
        <color theme="1"/>
        <rFont val="Calibri"/>
        <family val="2"/>
        <scheme val="minor"/>
      </rPr>
      <t xml:space="preserve"> 2010 dollars</t>
    </r>
  </si>
  <si>
    <r>
      <t>Receipt of Income from Government and Private-Sector Pensions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by the Lowest Income Quintile, 1975 to 2010</t>
    </r>
  </si>
  <si>
    <r>
      <t>Retirees</t>
    </r>
    <r>
      <rPr>
        <i/>
        <vertAlign val="superscript"/>
        <sz val="11"/>
        <color theme="1"/>
        <rFont val="Calibri"/>
        <family val="2"/>
        <scheme val="minor"/>
      </rPr>
      <t>2</t>
    </r>
    <r>
      <rPr>
        <i/>
        <sz val="11"/>
        <color theme="1"/>
        <rFont val="Calibri"/>
        <family val="2"/>
        <scheme val="minor"/>
      </rPr>
      <t xml:space="preserve"> on per capita basis,</t>
    </r>
    <r>
      <rPr>
        <i/>
        <vertAlign val="superscript"/>
        <sz val="11"/>
        <color theme="1"/>
        <rFont val="Calibri"/>
        <family val="2"/>
        <scheme val="minor"/>
      </rPr>
      <t>3</t>
    </r>
    <r>
      <rPr>
        <i/>
        <sz val="11"/>
        <color theme="1"/>
        <rFont val="Calibri"/>
        <family val="2"/>
        <scheme val="minor"/>
      </rPr>
      <t xml:space="preserve"> 2010 dollars</t>
    </r>
  </si>
  <si>
    <r>
      <t>Median pension</t>
    </r>
    <r>
      <rPr>
        <vertAlign val="superscript"/>
        <sz val="11"/>
        <color theme="1"/>
        <rFont val="Calibri"/>
        <family val="2"/>
        <scheme val="minor"/>
      </rPr>
      <t>4</t>
    </r>
  </si>
  <si>
    <r>
      <t>Median pension plus Social Security</t>
    </r>
    <r>
      <rPr>
        <vertAlign val="superscript"/>
        <sz val="11"/>
        <color theme="1"/>
        <rFont val="Calibri"/>
        <family val="2"/>
        <scheme val="minor"/>
      </rPr>
      <t>4</t>
    </r>
  </si>
  <si>
    <r>
      <t>2</t>
    </r>
    <r>
      <rPr>
        <i/>
        <sz val="11"/>
        <color theme="1"/>
        <rFont val="Calibri"/>
        <family val="2"/>
        <scheme val="minor"/>
      </rPr>
      <t>Individuals age 65 and older with non-zero income and not working; for married couples, neither the individual nor the spouse worked. Sample excludes highest 1 percent and lowest 1 percent of the income distribution.</t>
    </r>
  </si>
  <si>
    <r>
      <t>2</t>
    </r>
    <r>
      <rPr>
        <i/>
        <sz val="11"/>
        <color theme="1"/>
        <rFont val="Calibri"/>
        <family val="2"/>
        <scheme val="minor"/>
      </rPr>
      <t>Individuals age 65 and older with non-zero income and not working; for married couples, neither the individual nor the spouse worked. Sample excludes the lowest 1 percent of the income distribution.</t>
    </r>
  </si>
  <si>
    <r>
      <t>4</t>
    </r>
    <r>
      <rPr>
        <i/>
        <sz val="11"/>
        <color theme="1"/>
        <rFont val="Calibri"/>
        <family val="2"/>
        <scheme val="minor"/>
      </rPr>
      <t>Because of small sample sizes, these statistics are not presented.</t>
    </r>
  </si>
  <si>
    <r>
      <t>Receipt of Income from Government and Private-Sector Pensions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by the Second Income Quintile, 1975 to 2010</t>
    </r>
  </si>
  <si>
    <r>
      <t>2</t>
    </r>
    <r>
      <rPr>
        <i/>
        <sz val="11"/>
        <color theme="1"/>
        <rFont val="Calibri"/>
        <family val="2"/>
        <scheme val="minor"/>
      </rPr>
      <t>Individuals age 65 and older with non-zero income and not working; for married couples, neither the individual nor the spouse worked.</t>
    </r>
  </si>
  <si>
    <r>
      <t>Receipt of Income from Government and Private-Sector Pensions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by the Middle Income Quintile, 1975 to 2010</t>
    </r>
  </si>
  <si>
    <r>
      <t>Receipt of Income from Government and Private-Sector Pensions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by the Fourth Income Quintile, 1975 to 2010</t>
    </r>
  </si>
  <si>
    <r>
      <t>Receipt of Income from Government and Private-Sector Pensions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by the Highest Income Quintile, 1975 to 2010</t>
    </r>
  </si>
  <si>
    <r>
      <t>2</t>
    </r>
    <r>
      <rPr>
        <i/>
        <sz val="11"/>
        <color theme="1"/>
        <rFont val="Calibri"/>
        <family val="2"/>
        <scheme val="minor"/>
      </rPr>
      <t>Individuals age 65 and older with non-zero income and not working; for married couples, neither the individual nor the spouse worked. Sample excludes the highest 1 percent of the income distribution.</t>
    </r>
  </si>
  <si>
    <r>
      <t>Receipt of Income from Government and Private-Sector Pensions,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Less Than a High School Diploma, 1975 to 2010</t>
    </r>
  </si>
  <si>
    <t>Receipt of Income from Government and Private-Sector Pensions, Less Than a High School Diploma, 1975 to 2010</t>
  </si>
  <si>
    <r>
      <t>Receipt of Income from Government and Private-Sector Pensions,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High School Diploma, 1975 to 2010</t>
    </r>
  </si>
  <si>
    <r>
      <t>Retirees</t>
    </r>
    <r>
      <rPr>
        <i/>
        <vertAlign val="superscript"/>
        <sz val="11"/>
        <color theme="1"/>
        <rFont val="Calibri"/>
        <family val="2"/>
        <scheme val="minor"/>
      </rPr>
      <t>2</t>
    </r>
    <r>
      <rPr>
        <i/>
        <sz val="11"/>
        <color theme="1"/>
        <rFont val="Calibri"/>
        <family val="2"/>
        <scheme val="minor"/>
      </rPr>
      <t xml:space="preserve"> in households where the household head has a high school diploma, on per capita basis,</t>
    </r>
    <r>
      <rPr>
        <i/>
        <vertAlign val="superscript"/>
        <sz val="11"/>
        <color theme="1"/>
        <rFont val="Calibri"/>
        <family val="2"/>
        <scheme val="minor"/>
      </rPr>
      <t>3</t>
    </r>
    <r>
      <rPr>
        <i/>
        <sz val="11"/>
        <color theme="1"/>
        <rFont val="Calibri"/>
        <family val="2"/>
        <scheme val="minor"/>
      </rPr>
      <t xml:space="preserve"> 2010 dollars</t>
    </r>
  </si>
  <si>
    <r>
      <t>Receipt of Income from Government and Private-Sector Pensions,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Some College or Associate's Degree, 1975 to 2010</t>
    </r>
  </si>
  <si>
    <r>
      <t>Retirees</t>
    </r>
    <r>
      <rPr>
        <i/>
        <vertAlign val="superscript"/>
        <sz val="11"/>
        <color theme="1"/>
        <rFont val="Calibri"/>
        <family val="2"/>
        <scheme val="minor"/>
      </rPr>
      <t>2</t>
    </r>
    <r>
      <rPr>
        <i/>
        <sz val="11"/>
        <color theme="1"/>
        <rFont val="Calibri"/>
        <family val="2"/>
        <scheme val="minor"/>
      </rPr>
      <t xml:space="preserve"> in households where the household head some college or associate's degree education, on per capita basis,</t>
    </r>
    <r>
      <rPr>
        <i/>
        <vertAlign val="superscript"/>
        <sz val="11"/>
        <color theme="1"/>
        <rFont val="Calibri"/>
        <family val="2"/>
        <scheme val="minor"/>
      </rPr>
      <t>3</t>
    </r>
    <r>
      <rPr>
        <i/>
        <sz val="11"/>
        <color theme="1"/>
        <rFont val="Calibri"/>
        <family val="2"/>
        <scheme val="minor"/>
      </rPr>
      <t xml:space="preserve"> 2010 dollars</t>
    </r>
  </si>
  <si>
    <r>
      <t>Retirees</t>
    </r>
    <r>
      <rPr>
        <i/>
        <vertAlign val="superscript"/>
        <sz val="11"/>
        <color theme="1"/>
        <rFont val="Calibri"/>
        <family val="2"/>
        <scheme val="minor"/>
      </rPr>
      <t>2</t>
    </r>
    <r>
      <rPr>
        <i/>
        <sz val="11"/>
        <color theme="1"/>
        <rFont val="Calibri"/>
        <family val="2"/>
        <scheme val="minor"/>
      </rPr>
      <t xml:space="preserve"> in households where the household head has less than a high school education, on per capita basis,</t>
    </r>
    <r>
      <rPr>
        <i/>
        <vertAlign val="superscript"/>
        <sz val="11"/>
        <color theme="1"/>
        <rFont val="Calibri"/>
        <family val="2"/>
        <scheme val="minor"/>
      </rPr>
      <t>3</t>
    </r>
    <r>
      <rPr>
        <i/>
        <sz val="11"/>
        <color theme="1"/>
        <rFont val="Calibri"/>
        <family val="2"/>
        <scheme val="minor"/>
      </rPr>
      <t xml:space="preserve"> 2010 dollars</t>
    </r>
  </si>
  <si>
    <r>
      <t>Retirees</t>
    </r>
    <r>
      <rPr>
        <i/>
        <vertAlign val="superscript"/>
        <sz val="11"/>
        <color theme="1"/>
        <rFont val="Calibri"/>
        <family val="2"/>
        <scheme val="minor"/>
      </rPr>
      <t>2</t>
    </r>
    <r>
      <rPr>
        <i/>
        <sz val="11"/>
        <color theme="1"/>
        <rFont val="Calibri"/>
        <family val="2"/>
        <scheme val="minor"/>
      </rPr>
      <t xml:space="preserve"> in households where the household head has a bachelor's or graduate degree, on per capita basis,</t>
    </r>
    <r>
      <rPr>
        <i/>
        <vertAlign val="superscript"/>
        <sz val="11"/>
        <color theme="1"/>
        <rFont val="Calibri"/>
        <family val="2"/>
        <scheme val="minor"/>
      </rPr>
      <t>3</t>
    </r>
    <r>
      <rPr>
        <i/>
        <sz val="11"/>
        <color theme="1"/>
        <rFont val="Calibri"/>
        <family val="2"/>
        <scheme val="minor"/>
      </rPr>
      <t xml:space="preserve"> 2010 dollars</t>
    </r>
  </si>
  <si>
    <r>
      <t>Receipt of Income from Government and Private-Sector Pensions,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Bachelor's or Graduate Degree, 1975 to 2010</t>
    </r>
  </si>
  <si>
    <r>
      <t>Receipt of Income from Private-Sector Pensions,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1975 to 2010</t>
    </r>
  </si>
  <si>
    <r>
      <t>Retirees</t>
    </r>
    <r>
      <rPr>
        <i/>
        <vertAlign val="superscript"/>
        <sz val="11"/>
        <color theme="1"/>
        <rFont val="Calibri"/>
        <family val="2"/>
        <scheme val="minor"/>
      </rPr>
      <t>2</t>
    </r>
    <r>
      <rPr>
        <i/>
        <sz val="11"/>
        <color theme="1"/>
        <rFont val="Calibri"/>
        <family val="2"/>
        <scheme val="minor"/>
      </rPr>
      <t xml:space="preserve"> on a per capita basis,</t>
    </r>
    <r>
      <rPr>
        <i/>
        <vertAlign val="superscript"/>
        <sz val="11"/>
        <color theme="1"/>
        <rFont val="Calibri"/>
        <family val="2"/>
        <scheme val="minor"/>
      </rPr>
      <t xml:space="preserve">3 </t>
    </r>
    <r>
      <rPr>
        <i/>
        <sz val="11"/>
        <color theme="1"/>
        <rFont val="Calibri"/>
        <family val="2"/>
        <scheme val="minor"/>
      </rPr>
      <t>an individual basis,</t>
    </r>
    <r>
      <rPr>
        <i/>
        <vertAlign val="superscript"/>
        <sz val="11"/>
        <color theme="1"/>
        <rFont val="Calibri"/>
        <family val="2"/>
        <scheme val="minor"/>
      </rPr>
      <t>4</t>
    </r>
    <r>
      <rPr>
        <i/>
        <sz val="11"/>
        <color theme="1"/>
        <rFont val="Calibri"/>
        <family val="2"/>
        <scheme val="minor"/>
      </rPr>
      <t xml:space="preserve"> and a household basis,</t>
    </r>
    <r>
      <rPr>
        <i/>
        <vertAlign val="superscript"/>
        <sz val="11"/>
        <color theme="1"/>
        <rFont val="Calibri"/>
        <family val="2"/>
        <scheme val="minor"/>
      </rPr>
      <t>5</t>
    </r>
    <r>
      <rPr>
        <i/>
        <sz val="11"/>
        <color theme="1"/>
        <rFont val="Calibri"/>
        <family val="2"/>
        <scheme val="minor"/>
      </rPr>
      <t xml:space="preserve"> 2010 dollars</t>
    </r>
  </si>
  <si>
    <r>
      <t>Receipt of Income from Private-Sector Pensions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by Income Quintile, 1975 to 2010</t>
    </r>
  </si>
  <si>
    <r>
      <t>Percentage of retirees</t>
    </r>
    <r>
      <rPr>
        <i/>
        <vertAlign val="superscript"/>
        <sz val="11"/>
        <color theme="1"/>
        <rFont val="Calibri"/>
        <family val="2"/>
        <scheme val="minor"/>
      </rPr>
      <t>2</t>
    </r>
    <r>
      <rPr>
        <i/>
        <sz val="11"/>
        <color theme="1"/>
        <rFont val="Calibri"/>
        <family val="2"/>
        <scheme val="minor"/>
      </rPr>
      <t xml:space="preserve"> with private-sector pension income and median amounts, tabulated on a per capita basis,</t>
    </r>
    <r>
      <rPr>
        <i/>
        <vertAlign val="superscript"/>
        <sz val="11"/>
        <color theme="1"/>
        <rFont val="Calibri"/>
        <family val="2"/>
        <scheme val="minor"/>
      </rPr>
      <t>3</t>
    </r>
    <r>
      <rPr>
        <i/>
        <sz val="11"/>
        <color theme="1"/>
        <rFont val="Calibri"/>
        <family val="2"/>
        <scheme val="minor"/>
      </rPr>
      <t xml:space="preserve"> 2010 dollars</t>
    </r>
  </si>
  <si>
    <r>
      <t>2</t>
    </r>
    <r>
      <rPr>
        <i/>
        <sz val="11"/>
        <color theme="1"/>
        <rFont val="Calibri"/>
        <family val="2"/>
        <scheme val="minor"/>
      </rPr>
      <t xml:space="preserve"> Individuals age 65 and older with non-zero income and not working; for married couples, neither the individual nor the spouse worked. Sample excludes highest 1 percent and lowest 1 percent of the income distribution.</t>
    </r>
  </si>
  <si>
    <r>
      <t>Receipt of Income from Government and Private-Sector Pensions,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1975 to 2010</t>
    </r>
  </si>
  <si>
    <r>
      <t>Retirees,</t>
    </r>
    <r>
      <rPr>
        <i/>
        <vertAlign val="superscript"/>
        <sz val="11"/>
        <color theme="1"/>
        <rFont val="Calibri"/>
        <family val="2"/>
        <scheme val="minor"/>
      </rPr>
      <t>3</t>
    </r>
    <r>
      <rPr>
        <i/>
        <sz val="11"/>
        <color theme="1"/>
        <rFont val="Calibri"/>
        <family val="2"/>
        <scheme val="minor"/>
      </rPr>
      <t xml:space="preserve"> 2010 dollars</t>
    </r>
  </si>
  <si>
    <r>
      <t>Receipt of Income from Government and Private-Sector Pensions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Tabulated on an Individual Basis,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1975 to 2010</t>
    </r>
  </si>
  <si>
    <r>
      <t>3</t>
    </r>
    <r>
      <rPr>
        <i/>
        <sz val="11"/>
        <color theme="1"/>
        <rFont val="Calibri"/>
        <family val="2"/>
        <scheme val="minor"/>
      </rPr>
      <t>Individuals age 65 and older with non-zero income and not working; for married couples, neither the individual nor the spouse worked. Sample excludes highest 1 percent and lowest 1 percent of the income distribution.</t>
    </r>
  </si>
  <si>
    <r>
      <rPr>
        <i/>
        <vertAlign val="superscript"/>
        <sz val="11"/>
        <color theme="1"/>
        <rFont val="Calibri"/>
        <family val="2"/>
        <scheme val="minor"/>
      </rPr>
      <t>2</t>
    </r>
    <r>
      <rPr>
        <i/>
        <sz val="11"/>
        <color theme="1"/>
        <rFont val="Calibri"/>
        <family val="2"/>
        <scheme val="minor"/>
      </rPr>
      <t>Income sources for married couples are not pooled.  Any income source is directly attributed only to that individual.</t>
    </r>
  </si>
  <si>
    <r>
      <t>Receipt of Income from Government and Private-Sector Pensions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Tabulated on a Household Basis,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1975 to 2010</t>
    </r>
  </si>
  <si>
    <r>
      <rPr>
        <i/>
        <vertAlign val="superscript"/>
        <sz val="11"/>
        <color theme="1"/>
        <rFont val="Calibri"/>
        <family val="2"/>
        <scheme val="minor"/>
      </rPr>
      <t>2</t>
    </r>
    <r>
      <rPr>
        <i/>
        <sz val="11"/>
        <color theme="1"/>
        <rFont val="Calibri"/>
        <family val="2"/>
        <scheme val="minor"/>
      </rPr>
      <t>A married couple is treated as a single observation.</t>
    </r>
  </si>
  <si>
    <t>Notes</t>
  </si>
  <si>
    <t>Receipt of Income from Government and Private-Sector Pensions Among Retirees, Tabulated on an Individual Basis, 1975 to 2010</t>
  </si>
  <si>
    <t>Receipt of Income from Government and Private-Sector Pensions Among Retirees, Tabulated on a Household Basis, 1975 to 2010</t>
  </si>
  <si>
    <t>ICI calculations</t>
  </si>
  <si>
    <r>
      <t>2</t>
    </r>
    <r>
      <rPr>
        <i/>
        <sz val="11"/>
        <color theme="1"/>
        <rFont val="Calibri"/>
        <family val="2"/>
        <scheme val="minor"/>
      </rPr>
      <t>Individuals age 65 and older with non-zero income and not working; for married couples, neither the individual nor the spouse worked.  Sample excludes highest 1 percent and lowest 1 percent of the income distribution.</t>
    </r>
  </si>
  <si>
    <t>Per capita</t>
  </si>
  <si>
    <t>Individual</t>
  </si>
  <si>
    <t>Household</t>
  </si>
  <si>
    <t>Middle quintile</t>
  </si>
  <si>
    <t>$8,141 or less</t>
  </si>
  <si>
    <t>$8,243 or less</t>
  </si>
  <si>
    <t>$8,360 or less</t>
  </si>
  <si>
    <t>$8,274 or less</t>
  </si>
  <si>
    <t>$8,137 or less</t>
  </si>
  <si>
    <t>$8,118 or less</t>
  </si>
  <si>
    <t>$8,216 or less</t>
  </si>
  <si>
    <t>$8,346 or less</t>
  </si>
  <si>
    <t>$8,833 or less</t>
  </si>
  <si>
    <t>$9,038 or less</t>
  </si>
  <si>
    <t>$9,067 or less</t>
  </si>
  <si>
    <t>$9,208 or less</t>
  </si>
  <si>
    <t>$9,248 or less</t>
  </si>
  <si>
    <t>$9,143 or less</t>
  </si>
  <si>
    <t>$9,270 or less</t>
  </si>
  <si>
    <t>$9,306 or less</t>
  </si>
  <si>
    <t>$9,452 or less</t>
  </si>
  <si>
    <t>$9,160 or less</t>
  </si>
  <si>
    <t>$9,191 or less</t>
  </si>
  <si>
    <t>$9,607 or less</t>
  </si>
  <si>
    <t>$9,868 or less</t>
  </si>
  <si>
    <t>$9,849 or less</t>
  </si>
  <si>
    <t>$9,999 or less</t>
  </si>
  <si>
    <t>$10,255 or less</t>
  </si>
  <si>
    <t>$10,253 or less</t>
  </si>
  <si>
    <t>$9,882 or less</t>
  </si>
  <si>
    <t>$10,053 or less</t>
  </si>
  <si>
    <t>$9,988 or less</t>
  </si>
  <si>
    <t>$10,165 or less</t>
  </si>
  <si>
    <t>$10,156 or less</t>
  </si>
  <si>
    <t>$10,240 or less</t>
  </si>
  <si>
    <t>$10,170 or less</t>
  </si>
  <si>
    <t>$10,322 or less</t>
  </si>
  <si>
    <t>$10,798 or less</t>
  </si>
  <si>
    <t>$8,149 to $10,638</t>
  </si>
  <si>
    <t>$8,247 to $10,871</t>
  </si>
  <si>
    <t>$8,363 to $11,015</t>
  </si>
  <si>
    <t>$8,277 to $11,219</t>
  </si>
  <si>
    <t>$8,140 to $11,147</t>
  </si>
  <si>
    <t>$8,122 to $11,017</t>
  </si>
  <si>
    <t>$8,221 to $11,258</t>
  </si>
  <si>
    <t>$8,352 to $11,680</t>
  </si>
  <si>
    <t>$8,834 to $11,919</t>
  </si>
  <si>
    <t>$9,040 to $12,477</t>
  </si>
  <si>
    <t>$9,069 to $12,507</t>
  </si>
  <si>
    <t>$9,216 to $12,700</t>
  </si>
  <si>
    <t>$9,249 to $12,951</t>
  </si>
  <si>
    <t>$9,145 to $12,790</t>
  </si>
  <si>
    <t>$9,272 to $13,047</t>
  </si>
  <si>
    <t>$9,308 to $13,153</t>
  </si>
  <si>
    <t>$9,456 to $13,174</t>
  </si>
  <si>
    <t>$9,162 to $12,888</t>
  </si>
  <si>
    <t>$9,192 to $12,830</t>
  </si>
  <si>
    <t>$9,614 to $13,221</t>
  </si>
  <si>
    <t>$9,871 to $13,511</t>
  </si>
  <si>
    <t>$9,856 to $13,473</t>
  </si>
  <si>
    <t>$10,005 to $13,833</t>
  </si>
  <si>
    <t>$10,266 to $14,015</t>
  </si>
  <si>
    <t>$10,258 to $14,182</t>
  </si>
  <si>
    <t>$9,884 to $13,666</t>
  </si>
  <si>
    <t>$10,058 to $13,809</t>
  </si>
  <si>
    <t>$9,993 to $13,720</t>
  </si>
  <si>
    <t>$10,166 to $13,698</t>
  </si>
  <si>
    <t>$10,158 to $13,727</t>
  </si>
  <si>
    <t>$10,243 to $13,942</t>
  </si>
  <si>
    <t>$10,242 to $14,124</t>
  </si>
  <si>
    <t>$10,171 to $13,826</t>
  </si>
  <si>
    <t>$10,324 to $13,800</t>
  </si>
  <si>
    <t>$10,804 to $14,640</t>
  </si>
  <si>
    <t>$10,646 to $13,615</t>
  </si>
  <si>
    <t>$10,875 to $13,972</t>
  </si>
  <si>
    <t>$11,017 to $14,038</t>
  </si>
  <si>
    <t>$11,226 to $14,525</t>
  </si>
  <si>
    <t>$11,148 to $14,603</t>
  </si>
  <si>
    <t>$11,019 to $14,459</t>
  </si>
  <si>
    <t>$11,259 to $15,031</t>
  </si>
  <si>
    <t>$11,685 to $15,702</t>
  </si>
  <si>
    <t>$11,921 to $16,334</t>
  </si>
  <si>
    <t>$12,479 to $16,956</t>
  </si>
  <si>
    <t>$12,511 to $17,234</t>
  </si>
  <si>
    <t>$12,702 to $17,512</t>
  </si>
  <si>
    <t>$12,953 to $17,929</t>
  </si>
  <si>
    <t>$12,795 to $17,784</t>
  </si>
  <si>
    <t>$13,048 to $18,084</t>
  </si>
  <si>
    <t>$13,158 to $18,454</t>
  </si>
  <si>
    <t>$13,177 to $18,293</t>
  </si>
  <si>
    <t>$12,894 to $17,775</t>
  </si>
  <si>
    <t>$12,833 to $17,594</t>
  </si>
  <si>
    <t>$13,221 to $17,702</t>
  </si>
  <si>
    <t>$13,512 to $18,155</t>
  </si>
  <si>
    <t>$13,478 to $18,375</t>
  </si>
  <si>
    <t>$13,837 to $18,735</t>
  </si>
  <si>
    <t>$14,019 to $18,996</t>
  </si>
  <si>
    <t>$14,183 to $19,303</t>
  </si>
  <si>
    <t>$13,669 to $18,407</t>
  </si>
  <si>
    <t>$13,813 to $18,396</t>
  </si>
  <si>
    <t>$13,725 to $18,203</t>
  </si>
  <si>
    <t>$13,700 to $18,078</t>
  </si>
  <si>
    <t>$13,729 to $18,112</t>
  </si>
  <si>
    <t>$13,949 to $18,461</t>
  </si>
  <si>
    <t>$14,126 to $18,815</t>
  </si>
  <si>
    <t>$13,828 to $18,623</t>
  </si>
  <si>
    <t>$13,803 to $18,656</t>
  </si>
  <si>
    <t>$14,653 to $19,683</t>
  </si>
  <si>
    <t>$13,619 to $20,219</t>
  </si>
  <si>
    <t>$13,974 to $21,106</t>
  </si>
  <si>
    <t>$14,042 to $20,802</t>
  </si>
  <si>
    <t>$14,529 to $21,462</t>
  </si>
  <si>
    <t>$14,605 to $21,181</t>
  </si>
  <si>
    <t>$14,464 to $21,248</t>
  </si>
  <si>
    <t>$15,036 to $22,614</t>
  </si>
  <si>
    <t>$15,705 to $23,920</t>
  </si>
  <si>
    <t>$16,340 to $24,994</t>
  </si>
  <si>
    <t>$16,958 to $26,582</t>
  </si>
  <si>
    <t>$17,238 to $26,391</t>
  </si>
  <si>
    <t>$17,515 to $27,251</t>
  </si>
  <si>
    <t>$17,931 to $27,450</t>
  </si>
  <si>
    <t>$17,790 to $27,336</t>
  </si>
  <si>
    <t>$18,091 to $27,415</t>
  </si>
  <si>
    <t>$18,457 to $28,203</t>
  </si>
  <si>
    <t>$18,295 to $26,803</t>
  </si>
  <si>
    <t>$17,778 to $25,664</t>
  </si>
  <si>
    <t>$17,596 to $25,661</t>
  </si>
  <si>
    <t>$17,704 to $25,832</t>
  </si>
  <si>
    <t>$18,163 to $26,049</t>
  </si>
  <si>
    <t>$18,377 to $26,804</t>
  </si>
  <si>
    <t>$18,736 to $27,833</t>
  </si>
  <si>
    <t>$18,998 to $28,326</t>
  </si>
  <si>
    <t>$19,311 to $28,259</t>
  </si>
  <si>
    <t>$18,415 to $27,223</t>
  </si>
  <si>
    <t>$18,397 to $27,059</t>
  </si>
  <si>
    <t>$18,204 to $26,748</t>
  </si>
  <si>
    <t>$18,087 to $27,376</t>
  </si>
  <si>
    <t>$18,123 to $26,684</t>
  </si>
  <si>
    <t>$18,462 to $27,722</t>
  </si>
  <si>
    <t>$18,817 to $27,915</t>
  </si>
  <si>
    <t>$18,629 to $28,436</t>
  </si>
  <si>
    <t>$18,663 to $28,576</t>
  </si>
  <si>
    <t>$19,686 to $29,971</t>
  </si>
  <si>
    <t>$20,235 or more</t>
  </si>
  <si>
    <t>$21,110 or more</t>
  </si>
  <si>
    <t>$20,809 or more</t>
  </si>
  <si>
    <t>$21,476 or more</t>
  </si>
  <si>
    <t>$21,197 or more</t>
  </si>
  <si>
    <t>$21,275 or more</t>
  </si>
  <si>
    <t>$22,624 or more</t>
  </si>
  <si>
    <t>$23,922 or more</t>
  </si>
  <si>
    <t>$25,008 or more</t>
  </si>
  <si>
    <t>$26,588 or more</t>
  </si>
  <si>
    <t>$26,409 or more</t>
  </si>
  <si>
    <t>$27,259 or more</t>
  </si>
  <si>
    <t>$27,455 or more</t>
  </si>
  <si>
    <t>$27,338 or more</t>
  </si>
  <si>
    <t>$27,436 or more</t>
  </si>
  <si>
    <t>$28,216 or more</t>
  </si>
  <si>
    <t>$26,805 or more</t>
  </si>
  <si>
    <t>$25,665 or more</t>
  </si>
  <si>
    <t>$25,662 or more</t>
  </si>
  <si>
    <t>$25,836 or more</t>
  </si>
  <si>
    <t>$26,054 or more</t>
  </si>
  <si>
    <t>$26,815 or more</t>
  </si>
  <si>
    <t>$27,834 or more</t>
  </si>
  <si>
    <t>$28,334 or more</t>
  </si>
  <si>
    <t>$28,263 or more</t>
  </si>
  <si>
    <t>$27,241 or more</t>
  </si>
  <si>
    <t>$27,062 or more</t>
  </si>
  <si>
    <t>$26,759 or more</t>
  </si>
  <si>
    <t>$27,381 or more</t>
  </si>
  <si>
    <t>$26,687 or more</t>
  </si>
  <si>
    <t>$27,727 or more</t>
  </si>
  <si>
    <t>$27,928 or more</t>
  </si>
  <si>
    <t>$28,444 or more</t>
  </si>
  <si>
    <t>$28,582 or more</t>
  </si>
  <si>
    <t>$29,975 or more</t>
  </si>
  <si>
    <t>$7,409 or less</t>
  </si>
  <si>
    <t>$7,552 or less</t>
  </si>
  <si>
    <t>$7,447 or less</t>
  </si>
  <si>
    <t>$7,358 or less</t>
  </si>
  <si>
    <t>$7,471 or less</t>
  </si>
  <si>
    <t>$7,419 or less</t>
  </si>
  <si>
    <t>$7,715 or less</t>
  </si>
  <si>
    <t>$7,903 or less</t>
  </si>
  <si>
    <t>$8,199 or less</t>
  </si>
  <si>
    <t>$8,405 or less</t>
  </si>
  <si>
    <t>$8,382 or less</t>
  </si>
  <si>
    <t>$8,440 or less</t>
  </si>
  <si>
    <t>$8,352 or less</t>
  </si>
  <si>
    <t>$8,379 or less</t>
  </si>
  <si>
    <t>$8,497 or less</t>
  </si>
  <si>
    <t>$8,412 or less</t>
  </si>
  <si>
    <t>$8,393 or less</t>
  </si>
  <si>
    <t>$8,204 or less</t>
  </si>
  <si>
    <t>$8,151 or less</t>
  </si>
  <si>
    <t>$8,679 or less</t>
  </si>
  <si>
    <t>$8,993 or less</t>
  </si>
  <si>
    <t>$8,888 or less</t>
  </si>
  <si>
    <t>$8,872 or less</t>
  </si>
  <si>
    <t>$9,014 or less</t>
  </si>
  <si>
    <t>$9,004 or less</t>
  </si>
  <si>
    <t>$8,807 or less</t>
  </si>
  <si>
    <t>$8,817 or less</t>
  </si>
  <si>
    <t>$8,779 or less</t>
  </si>
  <si>
    <t>$8,983 or less</t>
  </si>
  <si>
    <t>$8,901 or less</t>
  </si>
  <si>
    <t>$9,077 or less</t>
  </si>
  <si>
    <t>$9,024 or less</t>
  </si>
  <si>
    <t>$9,093 or less</t>
  </si>
  <si>
    <t>$9,082 or less</t>
  </si>
  <si>
    <t>$9,427 or less</t>
  </si>
  <si>
    <t>$7,417 to $10,626</t>
  </si>
  <si>
    <t>$7,556 to $10,741</t>
  </si>
  <si>
    <t>$7,451 to $10,780</t>
  </si>
  <si>
    <t>$7,361 to $10,637</t>
  </si>
  <si>
    <t>$7,477 to $10,627</t>
  </si>
  <si>
    <t>$7,425 to $10,511</t>
  </si>
  <si>
    <t>$7,720 to $10,917</t>
  </si>
  <si>
    <t>$7,910 to $11,325</t>
  </si>
  <si>
    <t>$8,202 to $11,601</t>
  </si>
  <si>
    <t>$8,408 to $12,042</t>
  </si>
  <si>
    <t>$8,384 to $12,152</t>
  </si>
  <si>
    <t>$8,442 to $12,114</t>
  </si>
  <si>
    <t>$8,354 to $12,448</t>
  </si>
  <si>
    <t>$8,381 to $12,302</t>
  </si>
  <si>
    <t>$8,499 to $12,553</t>
  </si>
  <si>
    <t>$8,415 to $12,611</t>
  </si>
  <si>
    <t>$8,395 to $12,437</t>
  </si>
  <si>
    <t>$8,206 to $11,962</t>
  </si>
  <si>
    <t>$8,153 to $12,138</t>
  </si>
  <si>
    <t>$8,680 to $12,501</t>
  </si>
  <si>
    <t>$8,994 to $12,793</t>
  </si>
  <si>
    <t>$8,890 to $12,745</t>
  </si>
  <si>
    <t>$8,874 to $13,135</t>
  </si>
  <si>
    <t>$9,018 to $13,287</t>
  </si>
  <si>
    <t>$9,010 to $13,395</t>
  </si>
  <si>
    <t>$8,810 to $12,858</t>
  </si>
  <si>
    <t>$8,821 to $12,975</t>
  </si>
  <si>
    <t>$8,782 to $12,896</t>
  </si>
  <si>
    <t>$8,984 to $13,151</t>
  </si>
  <si>
    <t>$8,915 to $13,099</t>
  </si>
  <si>
    <t>$9,090 to $13,154</t>
  </si>
  <si>
    <t>$9,026 to $13,619</t>
  </si>
  <si>
    <t>$9,095 to $13,426</t>
  </si>
  <si>
    <t>$9,085 to $13,113</t>
  </si>
  <si>
    <t>$9,436 to $13,938</t>
  </si>
  <si>
    <t>$10,630 to $14,623</t>
  </si>
  <si>
    <t>$10,745 to $14,678</t>
  </si>
  <si>
    <t>$10,783 to $14,626</t>
  </si>
  <si>
    <t>$10,644 to $14,562</t>
  </si>
  <si>
    <t>$10,630 to $14,766</t>
  </si>
  <si>
    <t>$10,513 to $14,638</t>
  </si>
  <si>
    <t>$10,920 to $15,108</t>
  </si>
  <si>
    <t>$11,327 to $15,826</t>
  </si>
  <si>
    <t>$11,604 to $16,649</t>
  </si>
  <si>
    <t>$12,048 to $17,368</t>
  </si>
  <si>
    <t>$12,154 to $17,403</t>
  </si>
  <si>
    <t>$12,124 to $17,790</t>
  </si>
  <si>
    <t>$12,452 to $18,244</t>
  </si>
  <si>
    <t>$12,306 to $18,135</t>
  </si>
  <si>
    <t>$12,558 to $18,150</t>
  </si>
  <si>
    <t>$12,613 to $18,429</t>
  </si>
  <si>
    <t>$12,442 to $18,303</t>
  </si>
  <si>
    <t>$11,971 to $17,672</t>
  </si>
  <si>
    <t>$12,150 to $17,594</t>
  </si>
  <si>
    <t>$12,506 to $17,705</t>
  </si>
  <si>
    <t>$12,796 to $18,085</t>
  </si>
  <si>
    <t>$12,747 to $18,069</t>
  </si>
  <si>
    <t>$13,142 to $18,662</t>
  </si>
  <si>
    <t>$13,288 to $18,971</t>
  </si>
  <si>
    <t>$13,401 to $19,267</t>
  </si>
  <si>
    <t>$12,859 to $18,351</t>
  </si>
  <si>
    <t>$12,980 to $18,204</t>
  </si>
  <si>
    <t>$12,901 to $18,100</t>
  </si>
  <si>
    <t>$13,160 to $18,021</t>
  </si>
  <si>
    <t>$13,102 to $18,039</t>
  </si>
  <si>
    <t>$13,155 to $18,210</t>
  </si>
  <si>
    <t>$13,623 to $18,782</t>
  </si>
  <si>
    <t>$13,431 to $18,648</t>
  </si>
  <si>
    <t>$13,116 to $18,654</t>
  </si>
  <si>
    <t>$13,941 to $19,662</t>
  </si>
  <si>
    <t>$14,627 to $23,069</t>
  </si>
  <si>
    <t>$14,690 to $23,527</t>
  </si>
  <si>
    <t>$14,629 to $23,366</t>
  </si>
  <si>
    <t>$14,566 to $23,140</t>
  </si>
  <si>
    <t>$14,769 to $22,677</t>
  </si>
  <si>
    <t>$14,641 to $22,946</t>
  </si>
  <si>
    <t>$15,111 to $23,793</t>
  </si>
  <si>
    <t>$15,828 to $25,286</t>
  </si>
  <si>
    <t>$16,651 to $26,419</t>
  </si>
  <si>
    <t>$17,370 to $28,157</t>
  </si>
  <si>
    <t>$17,415 to $27,951</t>
  </si>
  <si>
    <t>$17,795 to $28,861</t>
  </si>
  <si>
    <t>$18,246 to $28,766</t>
  </si>
  <si>
    <t>$18,139 to $28,631</t>
  </si>
  <si>
    <t>$18,154 to $28,917</t>
  </si>
  <si>
    <t>$18,434 to $29,946</t>
  </si>
  <si>
    <t>$18,306 to $28,374</t>
  </si>
  <si>
    <t>$17,677 to $27,525</t>
  </si>
  <si>
    <t>$17,596 to $27,336</t>
  </si>
  <si>
    <t>$17,710 to $27,363</t>
  </si>
  <si>
    <t>$18,092 to $27,887</t>
  </si>
  <si>
    <t>$18,073 to $28,370</t>
  </si>
  <si>
    <t>$18,664 to $29,649</t>
  </si>
  <si>
    <t>$18,975 to $30,351</t>
  </si>
  <si>
    <t>$19,271 to $30,021</t>
  </si>
  <si>
    <t>$18,360 to $28,909</t>
  </si>
  <si>
    <t>$18,206 to $28,934</t>
  </si>
  <si>
    <t>$18,101 to $28,042</t>
  </si>
  <si>
    <t>$18,022 to $28,942</t>
  </si>
  <si>
    <t>$18,047 to $28,214</t>
  </si>
  <si>
    <t>$18,215 to $29,082</t>
  </si>
  <si>
    <t>$18,786 to $29,646</t>
  </si>
  <si>
    <t>$18,654 to $29,860</t>
  </si>
  <si>
    <t>$18,655 to $29,841</t>
  </si>
  <si>
    <t>$19,669 to $31,548</t>
  </si>
  <si>
    <t>$23,082 or more</t>
  </si>
  <si>
    <t>$23,531 or more</t>
  </si>
  <si>
    <t>$23,369 or more</t>
  </si>
  <si>
    <t>$23,157 or more</t>
  </si>
  <si>
    <t>$22,680 or more</t>
  </si>
  <si>
    <t>$22,954 or more</t>
  </si>
  <si>
    <t>$23,798 or more</t>
  </si>
  <si>
    <t>$25,288 or more</t>
  </si>
  <si>
    <t>$26,427 or more</t>
  </si>
  <si>
    <t>$28,165 or more</t>
  </si>
  <si>
    <t>$27,955 or more</t>
  </si>
  <si>
    <t>$28,863 or more</t>
  </si>
  <si>
    <t>$28,773 or more</t>
  </si>
  <si>
    <t>$28,637 or more</t>
  </si>
  <si>
    <t>$28,934 or more</t>
  </si>
  <si>
    <t>$29,950 or more</t>
  </si>
  <si>
    <t>$28,380 or more</t>
  </si>
  <si>
    <t>$27,536 or more</t>
  </si>
  <si>
    <t>$27,342 or more</t>
  </si>
  <si>
    <t>$27,366 or more</t>
  </si>
  <si>
    <t>$27,888 or more</t>
  </si>
  <si>
    <t>$28,373 or more</t>
  </si>
  <si>
    <t>$29,650 or more</t>
  </si>
  <si>
    <t>$30,355 or more</t>
  </si>
  <si>
    <t>$30,025 or more</t>
  </si>
  <si>
    <t>$28,911 or more</t>
  </si>
  <si>
    <t>$28,948 or more</t>
  </si>
  <si>
    <t>$28,046 or more</t>
  </si>
  <si>
    <t>$28,943 or more</t>
  </si>
  <si>
    <t>$28,215 or more</t>
  </si>
  <si>
    <t>$29,096 or more</t>
  </si>
  <si>
    <t>$29,649 or more</t>
  </si>
  <si>
    <t>$29,892 or more</t>
  </si>
  <si>
    <t>$29,849 or more</t>
  </si>
  <si>
    <t>$31,549 or more</t>
  </si>
  <si>
    <t>$8,999 or less</t>
  </si>
  <si>
    <t>$9,068 or less</t>
  </si>
  <si>
    <t>$9,279 or less</t>
  </si>
  <si>
    <t>$9,253 or less</t>
  </si>
  <si>
    <t>$9,044 or less</t>
  </si>
  <si>
    <t>$9,175 or less</t>
  </si>
  <si>
    <t>$9,197 or less</t>
  </si>
  <si>
    <t>$9,429 or less</t>
  </si>
  <si>
    <t>$9,748 or less</t>
  </si>
  <si>
    <t>$10,009 or less</t>
  </si>
  <si>
    <t>$9,932 or less</t>
  </si>
  <si>
    <t>$10,064 or less</t>
  </si>
  <si>
    <t>$10,345 or less</t>
  </si>
  <si>
    <t>$10,073 or less</t>
  </si>
  <si>
    <t>$10,468 or less</t>
  </si>
  <si>
    <t>$10,185 or less</t>
  </si>
  <si>
    <t>$10,193 or less</t>
  </si>
  <si>
    <t>$10,023 or less</t>
  </si>
  <si>
    <t>$10,524 or less</t>
  </si>
  <si>
    <t>$10,623 or less</t>
  </si>
  <si>
    <t>$10,716 or less</t>
  </si>
  <si>
    <t>$10,912 or less</t>
  </si>
  <si>
    <t>$11,128 or less</t>
  </si>
  <si>
    <t>$11,398 or less</t>
  </si>
  <si>
    <t>$11,272 or less</t>
  </si>
  <si>
    <t>$11,222 or less</t>
  </si>
  <si>
    <t>$11,039 or less</t>
  </si>
  <si>
    <t>$11,391 or less</t>
  </si>
  <si>
    <t>$11,383 or less</t>
  </si>
  <si>
    <t>$11,249 or less</t>
  </si>
  <si>
    <t>$11,516 or less</t>
  </si>
  <si>
    <t>$11,351 or less</t>
  </si>
  <si>
    <t>$11,342 or less</t>
  </si>
  <si>
    <t>$12,071 or less</t>
  </si>
  <si>
    <t>$9,003 to $12,590</t>
  </si>
  <si>
    <t>$9,072 to $12,621</t>
  </si>
  <si>
    <t>$9,282 to $12,830</t>
  </si>
  <si>
    <t>$9,260 to $12,971</t>
  </si>
  <si>
    <t>$9,047 to $12,813</t>
  </si>
  <si>
    <t>$9,177 to $12,719</t>
  </si>
  <si>
    <t>$9,202 to $13,039</t>
  </si>
  <si>
    <t>$9,438 to $13,424</t>
  </si>
  <si>
    <t>$9,750 to $13,790</t>
  </si>
  <si>
    <t>$10,013 to $14,448</t>
  </si>
  <si>
    <t>$9,942 to $14,480</t>
  </si>
  <si>
    <t>$10,066 to $14,700</t>
  </si>
  <si>
    <t>$10,347 to $15,163</t>
  </si>
  <si>
    <t>$10,080 to $14,890</t>
  </si>
  <si>
    <t>$10,471 to $15,428</t>
  </si>
  <si>
    <t>$10,188 to $15,652</t>
  </si>
  <si>
    <t>$10,196 to $15,560</t>
  </si>
  <si>
    <t>$10,026 to $15,202</t>
  </si>
  <si>
    <t>$10,525 to $15,573</t>
  </si>
  <si>
    <t>$10,626 to $15,878</t>
  </si>
  <si>
    <t>$10,805 to $15,932</t>
  </si>
  <si>
    <t>$10,724 to $15,967</t>
  </si>
  <si>
    <t>$10,913 to $16,570</t>
  </si>
  <si>
    <t>$11,132 to $16,626</t>
  </si>
  <si>
    <t>$11,402 to $16,580</t>
  </si>
  <si>
    <t>$11,275 to $16,317</t>
  </si>
  <si>
    <t>$11,226 to $16,159</t>
  </si>
  <si>
    <t>$11,040 to $16,051</t>
  </si>
  <si>
    <t>$11,400 to $16,184</t>
  </si>
  <si>
    <t>$11,389 to $16,160</t>
  </si>
  <si>
    <t>$11,258 to $16,382</t>
  </si>
  <si>
    <t>$11,522 to $17,048</t>
  </si>
  <si>
    <t>$11,352 to $16,395</t>
  </si>
  <si>
    <t>$11,349 to $16,415</t>
  </si>
  <si>
    <t>$12,072 to $17,941</t>
  </si>
  <si>
    <t>$12,594 to $18,063</t>
  </si>
  <si>
    <t>$12,625 to $18,147</t>
  </si>
  <si>
    <t>$12,834 to $18,514</t>
  </si>
  <si>
    <t>$12,974 to $18,915</t>
  </si>
  <si>
    <t>$12,819 to $19,053</t>
  </si>
  <si>
    <t>$12,725 to $18,752</t>
  </si>
  <si>
    <t>$13,044 to $19,653</t>
  </si>
  <si>
    <t>$13,426 to $20,522</t>
  </si>
  <si>
    <t>$13,792 to $21,562</t>
  </si>
  <si>
    <t>$14,453 to $22,692</t>
  </si>
  <si>
    <t>$14,484 to $22,680</t>
  </si>
  <si>
    <t>$14,702 to $23,182</t>
  </si>
  <si>
    <t>$15,165 to $23,427</t>
  </si>
  <si>
    <t>$14,896 to $23,496</t>
  </si>
  <si>
    <t>$15,435 to $23,521</t>
  </si>
  <si>
    <t>$15,654 to $23,735</t>
  </si>
  <si>
    <t>$15,565 to $23,790</t>
  </si>
  <si>
    <t>$15,205 to $22,939</t>
  </si>
  <si>
    <t>$15,575 to $23,070</t>
  </si>
  <si>
    <t>$15,882 to $22,973</t>
  </si>
  <si>
    <t>$15,935 to $23,312</t>
  </si>
  <si>
    <t>$15,970 to $23,363</t>
  </si>
  <si>
    <t>$16,571 to $24,600</t>
  </si>
  <si>
    <t>$16,630 to $24,766</t>
  </si>
  <si>
    <t>$16,581 to $25,065</t>
  </si>
  <si>
    <t>$16,335 to $24,135</t>
  </si>
  <si>
    <t>$16,164 to $23,643</t>
  </si>
  <si>
    <t>$16,055 to $23,378</t>
  </si>
  <si>
    <t>$16,198 to $23,806</t>
  </si>
  <si>
    <t>$16,162 to $23,530</t>
  </si>
  <si>
    <t>$16,383 to $24,596</t>
  </si>
  <si>
    <t>$17,055 to $24,717</t>
  </si>
  <si>
    <t>$16,400 to $24,109</t>
  </si>
  <si>
    <t>$16,417 to $24,106</t>
  </si>
  <si>
    <t>$17,944 to $26,038</t>
  </si>
  <si>
    <t>$18,076 to $28,100</t>
  </si>
  <si>
    <t>$18,162 to $28,750</t>
  </si>
  <si>
    <t>$18,518 to $28,917</t>
  </si>
  <si>
    <t>$18,918 to $29,880</t>
  </si>
  <si>
    <t>$19,059 to $30,099</t>
  </si>
  <si>
    <t>$18,755 to $30,288</t>
  </si>
  <si>
    <t>$19,665 to $31,501</t>
  </si>
  <si>
    <t>$20,529 to $33,576</t>
  </si>
  <si>
    <t>$21,564 to $35,120</t>
  </si>
  <si>
    <t>$22,696 to $37,310</t>
  </si>
  <si>
    <t>$22,688 to $37,483</t>
  </si>
  <si>
    <t>$23,188 to $37,828</t>
  </si>
  <si>
    <t>$23,429 to $38,024</t>
  </si>
  <si>
    <t>$23,500 to $37,784</t>
  </si>
  <si>
    <t>$23,530 to $38,635</t>
  </si>
  <si>
    <t>$23,736 to $39,172</t>
  </si>
  <si>
    <t>$23,792 to $38,014</t>
  </si>
  <si>
    <t>$22,952 to $37,312</t>
  </si>
  <si>
    <t>$23,077 to $36,982</t>
  </si>
  <si>
    <t>$22,975 to $36,209</t>
  </si>
  <si>
    <t>$23,324 to $36,945</t>
  </si>
  <si>
    <t>$23,368 to $37,761</t>
  </si>
  <si>
    <t>$24,603 to $39,332</t>
  </si>
  <si>
    <t>$24,772 to $40,009</t>
  </si>
  <si>
    <t>$25,070 to $39,563</t>
  </si>
  <si>
    <t>$24,138 to $37,780</t>
  </si>
  <si>
    <t>$23,650 to $38,356</t>
  </si>
  <si>
    <t>$23,379 to $37,132</t>
  </si>
  <si>
    <t>$23,818 to $37,276</t>
  </si>
  <si>
    <t>$23,543 to $37,111</t>
  </si>
  <si>
    <t>$24,621 to $38,788</t>
  </si>
  <si>
    <t>$24,718 to $39,169</t>
  </si>
  <si>
    <t>$24,111 to $38,377</t>
  </si>
  <si>
    <t>$24,107 to $38,165</t>
  </si>
  <si>
    <t>$26,054 to $40,975</t>
  </si>
  <si>
    <t>$28,108 or more</t>
  </si>
  <si>
    <t>$28,777 or more</t>
  </si>
  <si>
    <t>$28,935 or more</t>
  </si>
  <si>
    <t>$29,887 or more</t>
  </si>
  <si>
    <t>$30,111 or more</t>
  </si>
  <si>
    <t>$30,302 or more</t>
  </si>
  <si>
    <t>$31,514 or more</t>
  </si>
  <si>
    <t>$33,578 or more</t>
  </si>
  <si>
    <t>$35,124 or more</t>
  </si>
  <si>
    <t>$37,313 or more</t>
  </si>
  <si>
    <t>$37,496 or more</t>
  </si>
  <si>
    <t>$37,842 or more</t>
  </si>
  <si>
    <t>$38,053 or more</t>
  </si>
  <si>
    <t>$37,786 or more</t>
  </si>
  <si>
    <t>$38,640 or more</t>
  </si>
  <si>
    <t>$39,183 or more</t>
  </si>
  <si>
    <t>$38,022 or more</t>
  </si>
  <si>
    <t>$37,315 or more</t>
  </si>
  <si>
    <t>$37,001 or more</t>
  </si>
  <si>
    <t>$36,218 or more</t>
  </si>
  <si>
    <t>$36,957 or more</t>
  </si>
  <si>
    <t>$37,765 or more</t>
  </si>
  <si>
    <t>$39,337 or more</t>
  </si>
  <si>
    <t>$40,071 or more</t>
  </si>
  <si>
    <t>$39,575 or more</t>
  </si>
  <si>
    <t>$37,792 or more</t>
  </si>
  <si>
    <t>$38,373 or more</t>
  </si>
  <si>
    <t>$37,133 or more</t>
  </si>
  <si>
    <t>$37,285 or more</t>
  </si>
  <si>
    <t>$37,113 or more</t>
  </si>
  <si>
    <t>$38,794 or more</t>
  </si>
  <si>
    <t>$39,185 or more</t>
  </si>
  <si>
    <t>$38,395 or more</t>
  </si>
  <si>
    <t>$38,175 or more</t>
  </si>
  <si>
    <t>$40,976 or more</t>
  </si>
  <si>
    <t>In this study, income percentile ranks were determined by taking the 20th, 40th, 60th, and 80th percentiles of annual income.</t>
  </si>
  <si>
    <t>Annual income rank cutoffs, 2010 dollars</t>
  </si>
  <si>
    <r>
      <t>Suggested citation: Brady, Peter, and Michael Bogdan. 2011. “</t>
    </r>
    <r>
      <rPr>
        <i/>
        <sz val="11"/>
        <color theme="1"/>
        <rFont val="Calibri"/>
        <family val="2"/>
        <scheme val="minor"/>
      </rPr>
      <t>A Look at Private-Sector Retirement Plan Income after ERISA: An Update.</t>
    </r>
    <r>
      <rPr>
        <sz val="11"/>
        <color theme="1"/>
        <rFont val="Calibri"/>
        <family val="2"/>
        <scheme val="minor"/>
      </rPr>
      <t>” ICI Research Perspective 17, no. 9 (November). Available at www.ici.org/pdf/per17-09.pdf.</t>
    </r>
  </si>
  <si>
    <t>Where to Find the Data Used in the Figures from "A Look at Private-Sector Retirement Plan Income After ERISA" published in November 2010.</t>
  </si>
  <si>
    <t>Government pension</t>
  </si>
  <si>
    <t>Federal Reserve Board</t>
  </si>
  <si>
    <t>$10,473 or less</t>
  </si>
  <si>
    <t>$10,481 to $14,361</t>
  </si>
  <si>
    <t>$14,363 to $19,201</t>
  </si>
  <si>
    <t>$19,202 to $28,757</t>
  </si>
  <si>
    <t>$28,758 or more</t>
  </si>
  <si>
    <t>$9,401 or less</t>
  </si>
  <si>
    <t>$9,405 to $13,607</t>
  </si>
  <si>
    <t>$13,613 to $19,157</t>
  </si>
  <si>
    <t>$19,158 to $30,259</t>
  </si>
  <si>
    <t>$30,284 or more</t>
  </si>
  <si>
    <t>$11,945 or less</t>
  </si>
  <si>
    <t>$11,951 to $17,276</t>
  </si>
  <si>
    <t>$17,280 to $25,234</t>
  </si>
  <si>
    <t>$25,236 to $40,173</t>
  </si>
  <si>
    <t>$40,182 or more</t>
  </si>
</sst>
</file>

<file path=xl/styles.xml><?xml version="1.0" encoding="utf-8"?>
<styleSheet xmlns="http://schemas.openxmlformats.org/spreadsheetml/2006/main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%"/>
    <numFmt numFmtId="166" formatCode="&quot;$&quot;#,##0"/>
    <numFmt numFmtId="167" formatCode="0.0"/>
    <numFmt numFmtId="168" formatCode="_(&quot;$&quot;* #,##0_);_(&quot;$&quot;* \(#,##0\);_(&quot;$&quot;* &quot;-&quot;??_);_(@_)"/>
    <numFmt numFmtId="169" formatCode="_(* #,##0.0_);_(* \(#,##0.0\);_(* &quot;-&quot;??_);_(@_)"/>
    <numFmt numFmtId="170" formatCode="_(* #,##0_);_(* \(#,##0\);_(* &quot;-&quot;??_);_(@_)"/>
  </numFmts>
  <fonts count="17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/>
      <bottom style="dashed">
        <color auto="1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4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71">
    <xf numFmtId="0" fontId="0" fillId="0" borderId="0" xfId="0"/>
    <xf numFmtId="164" fontId="0" fillId="0" borderId="0" xfId="5" applyNumberFormat="1" applyFont="1"/>
    <xf numFmtId="0" fontId="9" fillId="0" borderId="0" xfId="0" applyFont="1"/>
    <xf numFmtId="3" fontId="9" fillId="0" borderId="0" xfId="0" applyNumberFormat="1" applyFont="1"/>
    <xf numFmtId="165" fontId="0" fillId="0" borderId="12" xfId="4" applyNumberFormat="1" applyFont="1" applyBorder="1"/>
    <xf numFmtId="0" fontId="9" fillId="0" borderId="0" xfId="0" applyFont="1" applyBorder="1" applyAlignment="1"/>
    <xf numFmtId="3" fontId="9" fillId="0" borderId="0" xfId="0" applyNumberFormat="1" applyFont="1" applyBorder="1" applyAlignment="1"/>
    <xf numFmtId="168" fontId="0" fillId="0" borderId="0" xfId="6" applyNumberFormat="1" applyFont="1" applyBorder="1" applyAlignment="1">
      <alignment horizontal="left"/>
    </xf>
    <xf numFmtId="169" fontId="0" fillId="0" borderId="14" xfId="5" applyNumberFormat="1" applyFont="1" applyBorder="1" applyAlignment="1"/>
    <xf numFmtId="169" fontId="0" fillId="0" borderId="12" xfId="5" applyNumberFormat="1" applyFont="1" applyBorder="1" applyAlignment="1"/>
    <xf numFmtId="0" fontId="6" fillId="0" borderId="7" xfId="0" applyFont="1" applyBorder="1" applyAlignment="1"/>
    <xf numFmtId="0" fontId="6" fillId="0" borderId="0" xfId="0" applyFont="1" applyBorder="1" applyAlignment="1"/>
    <xf numFmtId="166" fontId="0" fillId="0" borderId="10" xfId="6" applyNumberFormat="1" applyFont="1" applyBorder="1"/>
    <xf numFmtId="166" fontId="0" fillId="0" borderId="4" xfId="6" applyNumberFormat="1" applyFont="1" applyBorder="1"/>
    <xf numFmtId="170" fontId="0" fillId="0" borderId="0" xfId="5" applyNumberFormat="1" applyFont="1" applyBorder="1"/>
    <xf numFmtId="170" fontId="0" fillId="0" borderId="5" xfId="5" applyNumberFormat="1" applyFont="1" applyBorder="1"/>
    <xf numFmtId="170" fontId="0" fillId="0" borderId="7" xfId="5" applyNumberFormat="1" applyFont="1" applyBorder="1"/>
    <xf numFmtId="170" fontId="0" fillId="0" borderId="6" xfId="5" applyNumberFormat="1" applyFont="1" applyBorder="1"/>
    <xf numFmtId="0" fontId="9" fillId="0" borderId="0" xfId="0" applyFont="1" applyBorder="1"/>
    <xf numFmtId="3" fontId="9" fillId="0" borderId="0" xfId="0" applyNumberFormat="1" applyFont="1" applyBorder="1"/>
    <xf numFmtId="0" fontId="5" fillId="0" borderId="0" xfId="0" applyFont="1" applyFill="1" applyAlignment="1"/>
    <xf numFmtId="0" fontId="10" fillId="0" borderId="0" xfId="0" applyFont="1" applyFill="1" applyAlignment="1">
      <alignment wrapText="1"/>
    </xf>
    <xf numFmtId="0" fontId="10" fillId="0" borderId="0" xfId="0" applyFont="1" applyFill="1" applyAlignment="1"/>
    <xf numFmtId="0" fontId="10" fillId="0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 wrapText="1"/>
    </xf>
    <xf numFmtId="0" fontId="10" fillId="0" borderId="2" xfId="0" applyFont="1" applyFill="1" applyBorder="1" applyAlignment="1">
      <alignment wrapText="1"/>
    </xf>
    <xf numFmtId="0" fontId="10" fillId="0" borderId="0" xfId="0" applyFont="1" applyFill="1" applyAlignment="1">
      <alignment horizontal="left"/>
    </xf>
    <xf numFmtId="9" fontId="0" fillId="0" borderId="0" xfId="1" applyFont="1" applyAlignment="1">
      <alignment horizontal="center"/>
    </xf>
    <xf numFmtId="10" fontId="0" fillId="0" borderId="0" xfId="1" applyNumberFormat="1" applyFont="1" applyAlignment="1">
      <alignment horizontal="center"/>
    </xf>
    <xf numFmtId="165" fontId="0" fillId="0" borderId="12" xfId="1" applyNumberFormat="1" applyFont="1" applyBorder="1"/>
    <xf numFmtId="169" fontId="0" fillId="0" borderId="15" xfId="5" applyNumberFormat="1" applyFont="1" applyBorder="1" applyAlignment="1"/>
    <xf numFmtId="169" fontId="0" fillId="0" borderId="11" xfId="5" applyNumberFormat="1" applyFont="1" applyBorder="1" applyAlignment="1"/>
    <xf numFmtId="165" fontId="0" fillId="0" borderId="14" xfId="1" applyNumberFormat="1" applyFont="1" applyBorder="1" applyAlignment="1"/>
    <xf numFmtId="165" fontId="0" fillId="0" borderId="12" xfId="1" applyNumberFormat="1" applyFont="1" applyBorder="1" applyAlignment="1"/>
    <xf numFmtId="165" fontId="0" fillId="0" borderId="9" xfId="1" applyNumberFormat="1" applyFont="1" applyBorder="1"/>
    <xf numFmtId="0" fontId="0" fillId="0" borderId="0" xfId="0" applyFont="1"/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wrapText="1"/>
    </xf>
    <xf numFmtId="0" fontId="0" fillId="0" borderId="16" xfId="0" applyFont="1" applyBorder="1" applyAlignment="1">
      <alignment horizontal="center"/>
    </xf>
    <xf numFmtId="0" fontId="0" fillId="0" borderId="16" xfId="0" applyBorder="1"/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0" fillId="0" borderId="17" xfId="0" applyFont="1" applyBorder="1" applyAlignment="1">
      <alignment horizontal="center"/>
    </xf>
    <xf numFmtId="0" fontId="11" fillId="0" borderId="17" xfId="0" applyFont="1" applyBorder="1"/>
    <xf numFmtId="0" fontId="0" fillId="0" borderId="17" xfId="0" applyBorder="1"/>
    <xf numFmtId="0" fontId="10" fillId="0" borderId="16" xfId="0" applyFont="1" applyFill="1" applyBorder="1" applyAlignment="1">
      <alignment vertical="top"/>
    </xf>
    <xf numFmtId="0" fontId="10" fillId="0" borderId="16" xfId="0" applyFont="1" applyFill="1" applyBorder="1" applyAlignment="1"/>
    <xf numFmtId="0" fontId="10" fillId="0" borderId="17" xfId="0" applyFont="1" applyFill="1" applyBorder="1" applyAlignment="1">
      <alignment vertical="top"/>
    </xf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0" fillId="0" borderId="0" xfId="0" applyFont="1" applyBorder="1" applyAlignment="1"/>
    <xf numFmtId="0" fontId="0" fillId="0" borderId="0" xfId="0" applyFont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/>
    <xf numFmtId="9" fontId="0" fillId="0" borderId="0" xfId="0" applyNumberFormat="1" applyFont="1"/>
    <xf numFmtId="0" fontId="0" fillId="0" borderId="5" xfId="0" applyFont="1" applyBorder="1"/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6" xfId="0" applyFont="1" applyBorder="1"/>
    <xf numFmtId="1" fontId="0" fillId="0" borderId="7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vertical="top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3" fontId="0" fillId="0" borderId="0" xfId="0" applyNumberFormat="1" applyFont="1"/>
    <xf numFmtId="1" fontId="0" fillId="0" borderId="0" xfId="0" applyNumberFormat="1" applyFont="1"/>
    <xf numFmtId="0" fontId="0" fillId="0" borderId="3" xfId="0" applyFont="1" applyBorder="1" applyAlignment="1">
      <alignment horizontal="centerContinuous" wrapText="1"/>
    </xf>
    <xf numFmtId="0" fontId="0" fillId="0" borderId="8" xfId="0" applyFont="1" applyBorder="1" applyAlignment="1">
      <alignment horizontal="centerContinuous" wrapText="1"/>
    </xf>
    <xf numFmtId="3" fontId="0" fillId="0" borderId="8" xfId="0" applyNumberFormat="1" applyFont="1" applyBorder="1" applyAlignment="1">
      <alignment horizontal="centerContinuous" wrapText="1"/>
    </xf>
    <xf numFmtId="3" fontId="0" fillId="0" borderId="1" xfId="0" applyNumberFormat="1" applyFont="1" applyBorder="1" applyAlignment="1">
      <alignment horizontal="centerContinuous" wrapText="1"/>
    </xf>
    <xf numFmtId="1" fontId="0" fillId="0" borderId="8" xfId="0" applyNumberFormat="1" applyFont="1" applyBorder="1" applyAlignment="1">
      <alignment horizontal="centerContinuous" wrapText="1"/>
    </xf>
    <xf numFmtId="0" fontId="0" fillId="0" borderId="9" xfId="0" applyFont="1" applyBorder="1" applyAlignment="1">
      <alignment horizontal="centerContinuous" wrapText="1"/>
    </xf>
    <xf numFmtId="0" fontId="0" fillId="0" borderId="10" xfId="0" applyFont="1" applyBorder="1" applyAlignment="1">
      <alignment horizontal="centerContinuous" wrapText="1"/>
    </xf>
    <xf numFmtId="0" fontId="0" fillId="0" borderId="6" xfId="0" applyFont="1" applyBorder="1" applyAlignment="1">
      <alignment wrapText="1"/>
    </xf>
    <xf numFmtId="0" fontId="0" fillId="0" borderId="11" xfId="0" applyFont="1" applyBorder="1" applyAlignment="1">
      <alignment horizontal="right" wrapText="1"/>
    </xf>
    <xf numFmtId="0" fontId="0" fillId="0" borderId="2" xfId="0" applyFont="1" applyBorder="1" applyAlignment="1">
      <alignment horizontal="right" wrapText="1"/>
    </xf>
    <xf numFmtId="3" fontId="0" fillId="0" borderId="2" xfId="0" applyNumberFormat="1" applyFont="1" applyBorder="1" applyAlignment="1">
      <alignment horizontal="right" wrapText="1"/>
    </xf>
    <xf numFmtId="167" fontId="0" fillId="0" borderId="12" xfId="0" applyNumberFormat="1" applyFont="1" applyBorder="1"/>
    <xf numFmtId="3" fontId="0" fillId="0" borderId="0" xfId="0" applyNumberFormat="1" applyFont="1" applyBorder="1"/>
    <xf numFmtId="3" fontId="0" fillId="0" borderId="5" xfId="0" applyNumberFormat="1" applyFont="1" applyBorder="1"/>
    <xf numFmtId="167" fontId="0" fillId="0" borderId="11" xfId="0" applyNumberFormat="1" applyFont="1" applyBorder="1"/>
    <xf numFmtId="3" fontId="0" fillId="0" borderId="7" xfId="0" applyNumberFormat="1" applyFont="1" applyBorder="1"/>
    <xf numFmtId="3" fontId="0" fillId="0" borderId="6" xfId="0" applyNumberFormat="1" applyFont="1" applyBorder="1"/>
    <xf numFmtId="0" fontId="8" fillId="0" borderId="0" xfId="0" applyFont="1"/>
    <xf numFmtId="0" fontId="0" fillId="0" borderId="4" xfId="0" applyFont="1" applyBorder="1" applyAlignment="1">
      <alignment wrapText="1"/>
    </xf>
    <xf numFmtId="0" fontId="0" fillId="0" borderId="0" xfId="0" applyNumberFormat="1" applyFont="1"/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vertical="top" wrapText="1"/>
    </xf>
    <xf numFmtId="3" fontId="0" fillId="0" borderId="2" xfId="0" applyNumberFormat="1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3" fontId="0" fillId="0" borderId="0" xfId="0" applyNumberFormat="1" applyFont="1" applyBorder="1" applyAlignment="1">
      <alignment horizontal="left"/>
    </xf>
    <xf numFmtId="0" fontId="0" fillId="0" borderId="6" xfId="0" applyFont="1" applyBorder="1" applyAlignment="1">
      <alignment horizontal="left"/>
    </xf>
    <xf numFmtId="3" fontId="0" fillId="0" borderId="0" xfId="0" applyNumberFormat="1" applyFont="1" applyBorder="1" applyAlignment="1"/>
    <xf numFmtId="0" fontId="9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wrapText="1"/>
    </xf>
    <xf numFmtId="0" fontId="9" fillId="0" borderId="0" xfId="0" applyFont="1" applyAlignment="1">
      <alignment horizontal="left" readingOrder="1"/>
    </xf>
    <xf numFmtId="0" fontId="6" fillId="0" borderId="0" xfId="0" applyFont="1" applyAlignment="1"/>
    <xf numFmtId="3" fontId="0" fillId="0" borderId="3" xfId="0" applyNumberFormat="1" applyFont="1" applyBorder="1" applyAlignment="1">
      <alignment horizontal="right" wrapText="1"/>
    </xf>
    <xf numFmtId="0" fontId="0" fillId="0" borderId="3" xfId="0" applyFont="1" applyBorder="1" applyAlignment="1">
      <alignment horizontal="right" wrapText="1"/>
    </xf>
    <xf numFmtId="1" fontId="0" fillId="0" borderId="0" xfId="0" applyNumberFormat="1" applyFont="1" applyBorder="1"/>
    <xf numFmtId="0" fontId="13" fillId="0" borderId="0" xfId="0" applyFont="1" applyBorder="1"/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13" fillId="0" borderId="2" xfId="5" applyNumberFormat="1" applyFont="1" applyBorder="1" applyAlignment="1">
      <alignment horizontal="center" vertical="center" wrapText="1"/>
    </xf>
    <xf numFmtId="43" fontId="10" fillId="0" borderId="0" xfId="5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/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horizontal="left" vertical="top"/>
    </xf>
    <xf numFmtId="1" fontId="10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left" vertical="top"/>
    </xf>
    <xf numFmtId="167" fontId="10" fillId="0" borderId="0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left" readingOrder="1"/>
    </xf>
    <xf numFmtId="0" fontId="0" fillId="0" borderId="0" xfId="0"/>
    <xf numFmtId="166" fontId="0" fillId="0" borderId="10" xfId="7" applyNumberFormat="1" applyFont="1" applyBorder="1"/>
    <xf numFmtId="166" fontId="0" fillId="0" borderId="4" xfId="7" applyNumberFormat="1" applyFont="1" applyBorder="1"/>
    <xf numFmtId="0" fontId="0" fillId="0" borderId="2" xfId="0" applyBorder="1" applyAlignment="1">
      <alignment horizontal="right" wrapText="1"/>
    </xf>
    <xf numFmtId="3" fontId="0" fillId="0" borderId="3" xfId="0" applyNumberFormat="1" applyBorder="1" applyAlignment="1">
      <alignment horizontal="right" wrapText="1"/>
    </xf>
    <xf numFmtId="0" fontId="9" fillId="0" borderId="7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NumberFormat="1" applyFont="1" applyAlignment="1">
      <alignment vertical="top"/>
    </xf>
    <xf numFmtId="0" fontId="0" fillId="0" borderId="2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15" fillId="0" borderId="0" xfId="0" applyFont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center" wrapText="1"/>
    </xf>
    <xf numFmtId="0" fontId="0" fillId="0" borderId="0" xfId="0"/>
    <xf numFmtId="0" fontId="14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13" fillId="0" borderId="2" xfId="5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6" fillId="0" borderId="0" xfId="0" applyFont="1" applyAlignment="1">
      <alignment horizontal="left" wrapText="1"/>
    </xf>
    <xf numFmtId="0" fontId="6" fillId="0" borderId="7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6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6" fillId="0" borderId="7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0" fillId="0" borderId="8" xfId="0" applyFont="1" applyBorder="1" applyAlignment="1">
      <alignment horizontal="center"/>
    </xf>
    <xf numFmtId="0" fontId="16" fillId="0" borderId="0" xfId="0" applyNumberFormat="1" applyFont="1" applyAlignment="1">
      <alignment horizontal="left" vertical="top" wrapText="1"/>
    </xf>
  </cellXfs>
  <cellStyles count="8">
    <cellStyle name="Comma 2" xfId="5"/>
    <cellStyle name="Currency" xfId="7" builtinId="4"/>
    <cellStyle name="Currency 2" xfId="6"/>
    <cellStyle name="Normal" xfId="0" builtinId="0"/>
    <cellStyle name="Normal 2" xfId="2"/>
    <cellStyle name="Normal 3" xfId="3"/>
    <cellStyle name="Percent" xfId="1" builtinId="5"/>
    <cellStyle name="Percent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9"/>
  <sheetViews>
    <sheetView tabSelected="1" workbookViewId="0"/>
  </sheetViews>
  <sheetFormatPr defaultRowHeight="15"/>
  <cols>
    <col min="1" max="1" width="9.140625" style="35"/>
    <col min="2" max="2" width="116.28515625" style="35" bestFit="1" customWidth="1"/>
    <col min="3" max="16384" width="9.140625" style="35"/>
  </cols>
  <sheetData>
    <row r="2" spans="1:2">
      <c r="A2" s="36" t="s">
        <v>59</v>
      </c>
      <c r="B2" s="37" t="s">
        <v>60</v>
      </c>
    </row>
    <row r="3" spans="1:2">
      <c r="A3" s="40"/>
      <c r="B3" s="41"/>
    </row>
    <row r="4" spans="1:2">
      <c r="A4" s="42">
        <v>1</v>
      </c>
      <c r="B4" s="43" t="s">
        <v>147</v>
      </c>
    </row>
    <row r="5" spans="1:2">
      <c r="A5" s="38">
        <v>2</v>
      </c>
      <c r="B5" s="39" t="s">
        <v>151</v>
      </c>
    </row>
    <row r="6" spans="1:2">
      <c r="A6" s="38">
        <v>3</v>
      </c>
      <c r="B6" s="39" t="s">
        <v>152</v>
      </c>
    </row>
    <row r="7" spans="1:2">
      <c r="A7" s="38">
        <v>4</v>
      </c>
      <c r="B7" s="39" t="s">
        <v>153</v>
      </c>
    </row>
    <row r="8" spans="1:2">
      <c r="A8" s="38">
        <v>5</v>
      </c>
      <c r="B8" s="39" t="s">
        <v>154</v>
      </c>
    </row>
    <row r="9" spans="1:2">
      <c r="A9" s="38">
        <v>6</v>
      </c>
      <c r="B9" s="39" t="s">
        <v>155</v>
      </c>
    </row>
    <row r="10" spans="1:2">
      <c r="A10" s="38">
        <v>7</v>
      </c>
      <c r="B10" s="39" t="s">
        <v>156</v>
      </c>
    </row>
    <row r="11" spans="1:2">
      <c r="A11" s="38">
        <v>8</v>
      </c>
      <c r="B11" s="39" t="s">
        <v>177</v>
      </c>
    </row>
    <row r="12" spans="1:2">
      <c r="A12" s="38">
        <v>9</v>
      </c>
      <c r="B12" s="39" t="s">
        <v>157</v>
      </c>
    </row>
    <row r="13" spans="1:2">
      <c r="A13" s="38">
        <v>10</v>
      </c>
      <c r="B13" s="39" t="s">
        <v>158</v>
      </c>
    </row>
    <row r="14" spans="1:2">
      <c r="A14" s="38">
        <v>11</v>
      </c>
      <c r="B14" s="39" t="s">
        <v>159</v>
      </c>
    </row>
    <row r="15" spans="1:2">
      <c r="A15" s="38">
        <v>12</v>
      </c>
      <c r="B15" s="39" t="s">
        <v>160</v>
      </c>
    </row>
    <row r="16" spans="1:2">
      <c r="A16" s="38">
        <v>13</v>
      </c>
      <c r="B16" s="39" t="s">
        <v>161</v>
      </c>
    </row>
    <row r="17" spans="1:2">
      <c r="A17" s="38">
        <v>14</v>
      </c>
      <c r="B17" s="39" t="s">
        <v>193</v>
      </c>
    </row>
    <row r="18" spans="1:2">
      <c r="A18" s="38">
        <v>15</v>
      </c>
      <c r="B18" s="39" t="s">
        <v>162</v>
      </c>
    </row>
    <row r="19" spans="1:2">
      <c r="A19" s="38">
        <v>16</v>
      </c>
      <c r="B19" s="39" t="s">
        <v>163</v>
      </c>
    </row>
    <row r="20" spans="1:2">
      <c r="A20" s="38">
        <v>17</v>
      </c>
      <c r="B20" s="39" t="s">
        <v>164</v>
      </c>
    </row>
    <row r="21" spans="1:2">
      <c r="A21" s="38">
        <v>18</v>
      </c>
      <c r="B21" s="123" t="s">
        <v>166</v>
      </c>
    </row>
    <row r="22" spans="1:2">
      <c r="A22" s="38">
        <v>19</v>
      </c>
      <c r="B22" s="39" t="s">
        <v>165</v>
      </c>
    </row>
    <row r="23" spans="1:2">
      <c r="A23" s="38">
        <v>20</v>
      </c>
      <c r="B23" s="124" t="s">
        <v>167</v>
      </c>
    </row>
    <row r="24" spans="1:2">
      <c r="A24" s="38">
        <v>21</v>
      </c>
      <c r="B24" s="39" t="s">
        <v>214</v>
      </c>
    </row>
    <row r="25" spans="1:2">
      <c r="A25" s="38">
        <v>22</v>
      </c>
      <c r="B25" s="39" t="s">
        <v>215</v>
      </c>
    </row>
    <row r="27" spans="1:2">
      <c r="A27" s="125" t="s">
        <v>213</v>
      </c>
    </row>
    <row r="29" spans="1:2" ht="30" customHeight="1">
      <c r="A29" s="135" t="s">
        <v>747</v>
      </c>
      <c r="B29" s="135"/>
    </row>
  </sheetData>
  <mergeCells count="1">
    <mergeCell ref="A29:B29"/>
  </mergeCells>
  <pageMargins left="0.7" right="0.7" top="0.75" bottom="0.75" header="0.3" footer="0.3"/>
  <pageSetup scale="9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view="pageBreakPreview" zoomScaleNormal="100" zoomScaleSheetLayoutView="100" workbookViewId="0"/>
  </sheetViews>
  <sheetFormatPr defaultRowHeight="15"/>
  <cols>
    <col min="1" max="1" width="9.5703125" style="35" customWidth="1"/>
    <col min="2" max="2" width="13" style="35" customWidth="1"/>
    <col min="3" max="3" width="9.5703125" style="35" customWidth="1"/>
    <col min="4" max="4" width="13" style="68" customWidth="1"/>
    <col min="5" max="5" width="13" style="35" customWidth="1"/>
    <col min="6" max="6" width="9.5703125" style="35" customWidth="1"/>
    <col min="7" max="7" width="13" style="68" customWidth="1"/>
    <col min="8" max="8" width="13" style="35" customWidth="1"/>
    <col min="9" max="9" width="9.5703125" style="35" customWidth="1"/>
    <col min="10" max="10" width="13" style="69" customWidth="1"/>
    <col min="11" max="16384" width="9.140625" style="35"/>
  </cols>
  <sheetData>
    <row r="1" spans="1:10">
      <c r="A1" s="2" t="s">
        <v>42</v>
      </c>
      <c r="B1" s="2"/>
      <c r="C1" s="2"/>
      <c r="D1" s="3"/>
    </row>
    <row r="2" spans="1:10" ht="17.25">
      <c r="A2" s="2" t="s">
        <v>206</v>
      </c>
      <c r="B2" s="2"/>
      <c r="C2" s="2"/>
      <c r="D2" s="3"/>
    </row>
    <row r="3" spans="1:10" ht="15" customHeight="1">
      <c r="A3" s="155" t="s">
        <v>178</v>
      </c>
      <c r="B3" s="155"/>
      <c r="C3" s="155"/>
      <c r="D3" s="155"/>
      <c r="E3" s="155"/>
      <c r="F3" s="155"/>
      <c r="G3" s="155"/>
      <c r="H3" s="155"/>
      <c r="I3" s="155"/>
      <c r="J3" s="155"/>
    </row>
    <row r="4" spans="1:10" ht="30">
      <c r="A4" s="55"/>
      <c r="B4" s="70" t="s">
        <v>15</v>
      </c>
      <c r="C4" s="71"/>
      <c r="D4" s="72"/>
      <c r="E4" s="70" t="s">
        <v>9</v>
      </c>
      <c r="F4" s="71"/>
      <c r="G4" s="73"/>
      <c r="H4" s="71" t="s">
        <v>16</v>
      </c>
      <c r="I4" s="71"/>
      <c r="J4" s="74"/>
    </row>
    <row r="5" spans="1:10">
      <c r="A5" s="57"/>
      <c r="B5" s="75"/>
      <c r="C5" s="152" t="s">
        <v>10</v>
      </c>
      <c r="D5" s="156"/>
      <c r="E5" s="75"/>
      <c r="F5" s="157" t="s">
        <v>10</v>
      </c>
      <c r="G5" s="158"/>
      <c r="H5" s="76"/>
      <c r="I5" s="157" t="s">
        <v>10</v>
      </c>
      <c r="J5" s="159"/>
    </row>
    <row r="6" spans="1:10" ht="60">
      <c r="A6" s="77" t="s">
        <v>0</v>
      </c>
      <c r="B6" s="78" t="s">
        <v>11</v>
      </c>
      <c r="C6" s="79" t="s">
        <v>12</v>
      </c>
      <c r="D6" s="80" t="s">
        <v>13</v>
      </c>
      <c r="E6" s="78" t="s">
        <v>11</v>
      </c>
      <c r="F6" s="79" t="s">
        <v>12</v>
      </c>
      <c r="G6" s="80" t="s">
        <v>13</v>
      </c>
      <c r="H6" s="78" t="s">
        <v>11</v>
      </c>
      <c r="I6" s="79" t="s">
        <v>12</v>
      </c>
      <c r="J6" s="105" t="s">
        <v>13</v>
      </c>
    </row>
    <row r="7" spans="1:10">
      <c r="A7" s="57">
        <v>1975</v>
      </c>
      <c r="B7" s="29">
        <f>19.99834814/100</f>
        <v>0.1999834814</v>
      </c>
      <c r="C7" s="12">
        <v>4601.25741604</v>
      </c>
      <c r="D7" s="12">
        <v>14415.782182839999</v>
      </c>
      <c r="E7" s="29">
        <f>12.92647211/100</f>
        <v>0.12926472110000001</v>
      </c>
      <c r="F7" s="12">
        <v>10019.88358209</v>
      </c>
      <c r="G7" s="12">
        <v>15712.99925373</v>
      </c>
      <c r="H7" s="29">
        <f>1.29938472/100</f>
        <v>1.2993847199999999E-2</v>
      </c>
      <c r="I7" s="12">
        <v>14074.19524254</v>
      </c>
      <c r="J7" s="12">
        <v>19315.92817164</v>
      </c>
    </row>
    <row r="8" spans="1:10">
      <c r="A8" s="57">
        <v>1976</v>
      </c>
      <c r="B8" s="81">
        <v>20.56232125</v>
      </c>
      <c r="C8" s="82">
        <v>4604.8943662000001</v>
      </c>
      <c r="D8" s="83">
        <v>14987.01245599</v>
      </c>
      <c r="E8" s="81">
        <v>13.06648448</v>
      </c>
      <c r="F8" s="82">
        <v>10107.743133800001</v>
      </c>
      <c r="G8" s="83">
        <v>15990.495686619999</v>
      </c>
      <c r="H8" s="81">
        <v>1.5686464200000001</v>
      </c>
      <c r="I8" s="82">
        <v>13712.03232835</v>
      </c>
      <c r="J8" s="82">
        <v>21343.685387320002</v>
      </c>
    </row>
    <row r="9" spans="1:10">
      <c r="A9" s="57">
        <v>1977</v>
      </c>
      <c r="B9" s="81">
        <v>20.77781615</v>
      </c>
      <c r="C9" s="82">
        <v>4488.5708402</v>
      </c>
      <c r="D9" s="83">
        <v>14569.900947280001</v>
      </c>
      <c r="E9" s="81">
        <v>12.922536490000001</v>
      </c>
      <c r="F9" s="82">
        <v>9695.3130148300006</v>
      </c>
      <c r="G9" s="83">
        <v>16158.855024709999</v>
      </c>
      <c r="H9" s="81">
        <v>1.92819732</v>
      </c>
      <c r="I9" s="82">
        <v>12582.36177924</v>
      </c>
      <c r="J9" s="82">
        <v>20983.17096376</v>
      </c>
    </row>
    <row r="10" spans="1:10">
      <c r="A10" s="57">
        <v>1978</v>
      </c>
      <c r="B10" s="81">
        <v>21.78683474</v>
      </c>
      <c r="C10" s="82">
        <v>4613.3696319000001</v>
      </c>
      <c r="D10" s="83">
        <v>15015.180943249999</v>
      </c>
      <c r="E10" s="81">
        <v>13.0967783</v>
      </c>
      <c r="F10" s="82">
        <v>8825.5766871199994</v>
      </c>
      <c r="G10" s="83">
        <v>16046.50306748</v>
      </c>
      <c r="H10" s="81">
        <v>1.8569817500000001</v>
      </c>
      <c r="I10" s="82">
        <v>12034.87730061</v>
      </c>
      <c r="J10" s="82">
        <v>20576.297162579998</v>
      </c>
    </row>
    <row r="11" spans="1:10">
      <c r="A11" s="57">
        <v>1979</v>
      </c>
      <c r="B11" s="81">
        <v>22.360351789999999</v>
      </c>
      <c r="C11" s="82">
        <v>4069.8858921199999</v>
      </c>
      <c r="D11" s="83">
        <v>14157.17344398</v>
      </c>
      <c r="E11" s="81">
        <v>13.47331625</v>
      </c>
      <c r="F11" s="82">
        <v>8320.6556016600007</v>
      </c>
      <c r="G11" s="83">
        <v>15676.59751037</v>
      </c>
      <c r="H11" s="81">
        <v>2.2125081299999998</v>
      </c>
      <c r="I11" s="82">
        <v>12020.483350619999</v>
      </c>
      <c r="J11" s="82">
        <v>20839.323132779999</v>
      </c>
    </row>
    <row r="12" spans="1:10">
      <c r="A12" s="57">
        <v>1980</v>
      </c>
      <c r="B12" s="81">
        <v>22.723062760000001</v>
      </c>
      <c r="C12" s="82">
        <v>4048.29794438</v>
      </c>
      <c r="D12" s="83">
        <v>14317.95480653</v>
      </c>
      <c r="E12" s="81">
        <v>13.6742702</v>
      </c>
      <c r="F12" s="82">
        <v>8792.3970979400001</v>
      </c>
      <c r="G12" s="83">
        <v>15691.107950420001</v>
      </c>
      <c r="H12" s="81">
        <v>2.0115781500000001</v>
      </c>
      <c r="I12" s="82">
        <v>11876.06154776</v>
      </c>
      <c r="J12" s="82">
        <v>21443.328174120001</v>
      </c>
    </row>
    <row r="13" spans="1:10">
      <c r="A13" s="57">
        <v>1981</v>
      </c>
      <c r="B13" s="81">
        <v>23.859261060000001</v>
      </c>
      <c r="C13" s="82">
        <v>3933.4743377499999</v>
      </c>
      <c r="D13" s="83">
        <v>14521.376821190001</v>
      </c>
      <c r="E13" s="81">
        <v>13.641226209999999</v>
      </c>
      <c r="F13" s="82">
        <v>9021.7301324500004</v>
      </c>
      <c r="G13" s="83">
        <v>16128.447682120001</v>
      </c>
      <c r="H13" s="81">
        <v>1.60647541</v>
      </c>
      <c r="I13" s="82">
        <v>9382.5993377499999</v>
      </c>
      <c r="J13" s="82">
        <v>18541.459768209999</v>
      </c>
    </row>
    <row r="14" spans="1:10">
      <c r="A14" s="57">
        <v>1982</v>
      </c>
      <c r="B14" s="81">
        <v>23.958363299999998</v>
      </c>
      <c r="C14" s="82">
        <v>3820.00515464</v>
      </c>
      <c r="D14" s="83">
        <v>14441.86654639</v>
      </c>
      <c r="E14" s="81">
        <v>13.800356349999999</v>
      </c>
      <c r="F14" s="82">
        <v>8763.5412371099992</v>
      </c>
      <c r="G14" s="83">
        <v>16623.763608249999</v>
      </c>
      <c r="H14" s="81">
        <v>1.76022648</v>
      </c>
      <c r="I14" s="82">
        <v>9403.95386598</v>
      </c>
      <c r="J14" s="82">
        <v>19811.22085052</v>
      </c>
    </row>
    <row r="15" spans="1:10">
      <c r="A15" s="57">
        <v>1983</v>
      </c>
      <c r="B15" s="81">
        <v>25.130846259999998</v>
      </c>
      <c r="C15" s="82">
        <v>3943.0854271399999</v>
      </c>
      <c r="D15" s="83">
        <v>15000.154145730001</v>
      </c>
      <c r="E15" s="81">
        <v>13.863673090000001</v>
      </c>
      <c r="F15" s="82">
        <v>9857.7135678400009</v>
      </c>
      <c r="G15" s="83">
        <v>17174.32763819</v>
      </c>
      <c r="H15" s="81">
        <v>2.42519784</v>
      </c>
      <c r="I15" s="82">
        <v>10624.42462312</v>
      </c>
      <c r="J15" s="82">
        <v>21506.2451005</v>
      </c>
    </row>
    <row r="16" spans="1:10">
      <c r="A16" s="57">
        <v>1984</v>
      </c>
      <c r="B16" s="81">
        <v>24.730476190000001</v>
      </c>
      <c r="C16" s="82">
        <v>3993.5728061700001</v>
      </c>
      <c r="D16" s="83">
        <v>14904.43408872</v>
      </c>
      <c r="E16" s="81">
        <v>14.64559579</v>
      </c>
      <c r="F16" s="82">
        <v>9819.9853423299992</v>
      </c>
      <c r="G16" s="83">
        <v>16756.190742530001</v>
      </c>
      <c r="H16" s="81">
        <v>2.64915652</v>
      </c>
      <c r="I16" s="82">
        <v>10724.844864999999</v>
      </c>
      <c r="J16" s="82">
        <v>19978.373432979999</v>
      </c>
    </row>
    <row r="17" spans="1:10">
      <c r="A17" s="57">
        <v>1985</v>
      </c>
      <c r="B17" s="81">
        <v>25.6458443</v>
      </c>
      <c r="C17" s="82">
        <v>3950.1092007399998</v>
      </c>
      <c r="D17" s="83">
        <v>15327.436547400001</v>
      </c>
      <c r="E17" s="81">
        <v>14.72063595</v>
      </c>
      <c r="F17" s="82">
        <v>9723.3457249099993</v>
      </c>
      <c r="G17" s="83">
        <v>16853.799256509999</v>
      </c>
      <c r="H17" s="81">
        <v>2.4758214700000001</v>
      </c>
      <c r="I17" s="82">
        <v>10489.059200739999</v>
      </c>
      <c r="J17" s="82">
        <v>20277.227230479999</v>
      </c>
    </row>
    <row r="18" spans="1:10">
      <c r="A18" s="57">
        <v>1986</v>
      </c>
      <c r="B18" s="81">
        <v>27.24204473</v>
      </c>
      <c r="C18" s="82">
        <v>3981.0958904099998</v>
      </c>
      <c r="D18" s="83">
        <v>15580.01876712</v>
      </c>
      <c r="E18" s="81">
        <v>14.242778680000001</v>
      </c>
      <c r="F18" s="82">
        <v>10438.433424659999</v>
      </c>
      <c r="G18" s="83">
        <v>17914.93150685</v>
      </c>
      <c r="H18" s="81">
        <v>2.6067296500000001</v>
      </c>
      <c r="I18" s="82">
        <v>11250.5769863</v>
      </c>
      <c r="J18" s="82">
        <v>22512.1019863</v>
      </c>
    </row>
    <row r="19" spans="1:10">
      <c r="A19" s="57">
        <v>1987</v>
      </c>
      <c r="B19" s="81">
        <v>27.666465259999999</v>
      </c>
      <c r="C19" s="82">
        <v>4539.8172687200004</v>
      </c>
      <c r="D19" s="83">
        <v>15692.51980176</v>
      </c>
      <c r="E19" s="81">
        <v>14.28194772</v>
      </c>
      <c r="F19" s="82">
        <v>10581.3845815</v>
      </c>
      <c r="G19" s="83">
        <v>17859.68722467</v>
      </c>
      <c r="H19" s="81">
        <v>3.0920702200000001</v>
      </c>
      <c r="I19" s="82">
        <v>12194.51762115</v>
      </c>
      <c r="J19" s="82">
        <v>22681.802775330001</v>
      </c>
    </row>
    <row r="20" spans="1:10">
      <c r="A20" s="57">
        <v>1988</v>
      </c>
      <c r="B20" s="81">
        <v>29.425872089999999</v>
      </c>
      <c r="C20" s="82">
        <v>4322.35677966</v>
      </c>
      <c r="D20" s="83">
        <v>15477.362161020001</v>
      </c>
      <c r="E20" s="81">
        <v>13.82841118</v>
      </c>
      <c r="F20" s="82">
        <v>11082.966101690001</v>
      </c>
      <c r="G20" s="83">
        <v>18309.060000000001</v>
      </c>
      <c r="H20" s="81">
        <v>3.0587361099999999</v>
      </c>
      <c r="I20" s="82">
        <v>13826.00021186</v>
      </c>
      <c r="J20" s="82">
        <v>22542.753050849999</v>
      </c>
    </row>
    <row r="21" spans="1:10">
      <c r="A21" s="57">
        <v>1989</v>
      </c>
      <c r="B21" s="81">
        <v>29.55982521</v>
      </c>
      <c r="C21" s="82">
        <v>4215.2780016099996</v>
      </c>
      <c r="D21" s="83">
        <v>15582.477679289999</v>
      </c>
      <c r="E21" s="81">
        <v>14.212185659999999</v>
      </c>
      <c r="F21" s="82">
        <v>10538.19500403</v>
      </c>
      <c r="G21" s="83">
        <v>17563.658340049999</v>
      </c>
      <c r="H21" s="81">
        <v>3.3930657700000002</v>
      </c>
      <c r="I21" s="82">
        <v>12772.292344879999</v>
      </c>
      <c r="J21" s="82">
        <v>22585.108259469998</v>
      </c>
    </row>
    <row r="22" spans="1:10">
      <c r="A22" s="57">
        <v>1990</v>
      </c>
      <c r="B22" s="81">
        <v>30.13779912</v>
      </c>
      <c r="C22" s="82">
        <v>4590.8563510399999</v>
      </c>
      <c r="D22" s="83">
        <v>15745.831870669999</v>
      </c>
      <c r="E22" s="81">
        <v>14.22674705</v>
      </c>
      <c r="F22" s="82">
        <v>10953.6221709</v>
      </c>
      <c r="G22" s="83">
        <v>18832.41091224</v>
      </c>
      <c r="H22" s="81">
        <v>3.8486994800000001</v>
      </c>
      <c r="I22" s="82">
        <v>10550.91547344</v>
      </c>
      <c r="J22" s="82">
        <v>20767.919976910001</v>
      </c>
    </row>
    <row r="23" spans="1:10">
      <c r="A23" s="57">
        <v>1991</v>
      </c>
      <c r="B23" s="81">
        <v>32.137215070000003</v>
      </c>
      <c r="C23" s="82">
        <v>4519.5683823500003</v>
      </c>
      <c r="D23" s="83">
        <v>16026.838235290001</v>
      </c>
      <c r="E23" s="81">
        <v>14.69748075</v>
      </c>
      <c r="F23" s="82">
        <v>10773.240661760001</v>
      </c>
      <c r="G23" s="83">
        <v>18155.202352939999</v>
      </c>
      <c r="H23" s="81">
        <v>3.4097188699999998</v>
      </c>
      <c r="I23" s="82">
        <v>11250.84044118</v>
      </c>
      <c r="J23" s="82">
        <v>21315.69485294</v>
      </c>
    </row>
    <row r="24" spans="1:10">
      <c r="A24" s="57">
        <v>1992</v>
      </c>
      <c r="B24" s="81">
        <v>32.56075397</v>
      </c>
      <c r="C24" s="82">
        <v>4664.0156918700004</v>
      </c>
      <c r="D24" s="83">
        <v>16037.99529244</v>
      </c>
      <c r="E24" s="81">
        <v>14.450541810000001</v>
      </c>
      <c r="F24" s="82">
        <v>10882.703281030001</v>
      </c>
      <c r="G24" s="83">
        <v>18961.555795290002</v>
      </c>
      <c r="H24" s="81">
        <v>3.1133957099999998</v>
      </c>
      <c r="I24" s="82">
        <v>10487.039283169999</v>
      </c>
      <c r="J24" s="82">
        <v>21034.710770329999</v>
      </c>
    </row>
    <row r="25" spans="1:10">
      <c r="A25" s="57">
        <v>1993</v>
      </c>
      <c r="B25" s="81">
        <v>32.041136469999998</v>
      </c>
      <c r="C25" s="82">
        <v>4578.1706717500001</v>
      </c>
      <c r="D25" s="83">
        <v>16125.485422440001</v>
      </c>
      <c r="E25" s="81">
        <v>13.971507280000001</v>
      </c>
      <c r="F25" s="82">
        <v>11924.67797784</v>
      </c>
      <c r="G25" s="83">
        <v>20053.081890580001</v>
      </c>
      <c r="H25" s="81">
        <v>3.4044400000000001</v>
      </c>
      <c r="I25" s="82">
        <v>10913.34452909</v>
      </c>
      <c r="J25" s="82">
        <v>21986.691066480002</v>
      </c>
    </row>
    <row r="26" spans="1:10">
      <c r="A26" s="57">
        <v>1994</v>
      </c>
      <c r="B26" s="81">
        <v>30.668608670000001</v>
      </c>
      <c r="C26" s="82">
        <v>4418.2094594600003</v>
      </c>
      <c r="D26" s="83">
        <v>16631.61314189</v>
      </c>
      <c r="E26" s="81">
        <v>12.981389800000001</v>
      </c>
      <c r="F26" s="82">
        <v>11222.252027029999</v>
      </c>
      <c r="G26" s="83">
        <v>19459.26719595</v>
      </c>
      <c r="H26" s="81">
        <v>3.46153529</v>
      </c>
      <c r="I26" s="82">
        <v>12724.443243240001</v>
      </c>
      <c r="J26" s="82">
        <v>23337.718733109999</v>
      </c>
    </row>
    <row r="27" spans="1:10">
      <c r="A27" s="57">
        <v>1995</v>
      </c>
      <c r="B27" s="81">
        <v>30.457895430000001</v>
      </c>
      <c r="C27" s="82">
        <v>4718.7635901599997</v>
      </c>
      <c r="D27" s="83">
        <v>16912.654721309998</v>
      </c>
      <c r="E27" s="81">
        <v>12.69955101</v>
      </c>
      <c r="F27" s="82">
        <v>10788.195540979999</v>
      </c>
      <c r="G27" s="83">
        <v>19594.69618033</v>
      </c>
      <c r="H27" s="81">
        <v>3.7812918400000002</v>
      </c>
      <c r="I27" s="82">
        <v>12203.18144262</v>
      </c>
      <c r="J27" s="82">
        <v>22668.36</v>
      </c>
    </row>
    <row r="28" spans="1:10">
      <c r="A28" s="57">
        <v>1996</v>
      </c>
      <c r="B28" s="81">
        <v>31.6477507</v>
      </c>
      <c r="C28" s="82">
        <v>5257.8666241199999</v>
      </c>
      <c r="D28" s="83">
        <v>17401.034779829999</v>
      </c>
      <c r="E28" s="81">
        <v>12.122698</v>
      </c>
      <c r="F28" s="82">
        <v>12101.439055520001</v>
      </c>
      <c r="G28" s="83">
        <v>21031.46649649</v>
      </c>
      <c r="H28" s="81">
        <v>2.8861384800000001</v>
      </c>
      <c r="I28" s="82">
        <v>13196.82793555</v>
      </c>
      <c r="J28" s="82">
        <v>24108.292150609999</v>
      </c>
    </row>
    <row r="29" spans="1:10">
      <c r="A29" s="57">
        <v>1997</v>
      </c>
      <c r="B29" s="81">
        <v>29.541764359999998</v>
      </c>
      <c r="C29" s="82">
        <v>5009.2517779199998</v>
      </c>
      <c r="D29" s="83">
        <v>17439.919463509999</v>
      </c>
      <c r="E29" s="81">
        <v>13.67493589</v>
      </c>
      <c r="F29" s="82">
        <v>11972.43808484</v>
      </c>
      <c r="G29" s="83">
        <v>20512.913225200002</v>
      </c>
      <c r="H29" s="81">
        <v>3.7080320499999999</v>
      </c>
      <c r="I29" s="82">
        <v>15582.525888960001</v>
      </c>
      <c r="J29" s="82">
        <v>25386.191827819999</v>
      </c>
    </row>
    <row r="30" spans="1:10">
      <c r="A30" s="57">
        <v>1998</v>
      </c>
      <c r="B30" s="81">
        <v>31.095632859999998</v>
      </c>
      <c r="C30" s="82">
        <v>5134.8809816000003</v>
      </c>
      <c r="D30" s="83">
        <v>17695.281257670002</v>
      </c>
      <c r="E30" s="81">
        <v>12.652742379999999</v>
      </c>
      <c r="F30" s="82">
        <v>12516.272392639999</v>
      </c>
      <c r="G30" s="83">
        <v>20860.453987730001</v>
      </c>
      <c r="H30" s="81">
        <v>3.4995768599999999</v>
      </c>
      <c r="I30" s="82">
        <v>16856.851472390001</v>
      </c>
      <c r="J30" s="82">
        <v>27686.23523006</v>
      </c>
    </row>
    <row r="31" spans="1:10">
      <c r="A31" s="57">
        <v>1999</v>
      </c>
      <c r="B31" s="81">
        <v>32.901040960000003</v>
      </c>
      <c r="C31" s="82">
        <v>5508.1407942200003</v>
      </c>
      <c r="D31" s="83">
        <v>18027.35794224</v>
      </c>
      <c r="E31" s="81">
        <v>12.60716246</v>
      </c>
      <c r="F31" s="82">
        <v>13376.913357400001</v>
      </c>
      <c r="G31" s="83">
        <v>21883.0564982</v>
      </c>
      <c r="H31" s="81">
        <v>2.8427925100000002</v>
      </c>
      <c r="I31" s="82">
        <v>14950.01213899</v>
      </c>
      <c r="J31" s="82">
        <v>25180.072202169998</v>
      </c>
    </row>
    <row r="32" spans="1:10">
      <c r="A32" s="57">
        <v>2000</v>
      </c>
      <c r="B32" s="81">
        <v>29.708395840000001</v>
      </c>
      <c r="C32" s="82">
        <v>5765.1995359599996</v>
      </c>
      <c r="D32" s="83">
        <v>18117.39240139</v>
      </c>
      <c r="E32" s="81">
        <v>13.373714870000001</v>
      </c>
      <c r="F32" s="82">
        <v>11682.11484919</v>
      </c>
      <c r="G32" s="83">
        <v>20999.992169370002</v>
      </c>
      <c r="H32" s="81">
        <v>2.9758025899999998</v>
      </c>
      <c r="I32" s="82">
        <v>13907.27958237</v>
      </c>
      <c r="J32" s="82">
        <v>25276.480640950002</v>
      </c>
    </row>
    <row r="33" spans="1:10">
      <c r="A33" s="57">
        <v>2001</v>
      </c>
      <c r="B33" s="81">
        <v>30.113843060000001</v>
      </c>
      <c r="C33" s="82">
        <v>5620.5581460699996</v>
      </c>
      <c r="D33" s="83">
        <v>18287.018595509999</v>
      </c>
      <c r="E33" s="81">
        <v>13.05773626</v>
      </c>
      <c r="F33" s="82">
        <v>11640.31061798</v>
      </c>
      <c r="G33" s="83">
        <v>20547.48707865</v>
      </c>
      <c r="H33" s="81">
        <v>2.95546212</v>
      </c>
      <c r="I33" s="82">
        <v>14694.26966292</v>
      </c>
      <c r="J33" s="82">
        <v>26523.156741570001</v>
      </c>
    </row>
    <row r="34" spans="1:10">
      <c r="A34" s="57">
        <v>2002</v>
      </c>
      <c r="B34" s="81">
        <v>30.65856342</v>
      </c>
      <c r="C34" s="82">
        <v>5444.8844357999997</v>
      </c>
      <c r="D34" s="83">
        <v>17941.221345189999</v>
      </c>
      <c r="E34" s="81">
        <v>12.823125920000001</v>
      </c>
      <c r="F34" s="82">
        <v>12539.954141190001</v>
      </c>
      <c r="G34" s="83">
        <v>21474.21712062</v>
      </c>
      <c r="H34" s="81">
        <v>2.79804458</v>
      </c>
      <c r="I34" s="82">
        <v>13085.16953863</v>
      </c>
      <c r="J34" s="82">
        <v>24643.735964420001</v>
      </c>
    </row>
    <row r="35" spans="1:10">
      <c r="A35" s="57">
        <v>2003</v>
      </c>
      <c r="B35" s="81">
        <v>31.152802569999999</v>
      </c>
      <c r="C35" s="82">
        <v>5709.5676646700003</v>
      </c>
      <c r="D35" s="83">
        <v>18590.504191619999</v>
      </c>
      <c r="E35" s="81">
        <v>12.26415433</v>
      </c>
      <c r="F35" s="82">
        <v>13526.40718563</v>
      </c>
      <c r="G35" s="83">
        <v>22437.224550899999</v>
      </c>
      <c r="H35" s="81">
        <v>3.40471447</v>
      </c>
      <c r="I35" s="82">
        <v>17297.189820359999</v>
      </c>
      <c r="J35" s="82">
        <v>27703.031137720001</v>
      </c>
    </row>
    <row r="36" spans="1:10">
      <c r="A36" s="57">
        <v>2004</v>
      </c>
      <c r="B36" s="81">
        <v>31.302520510000001</v>
      </c>
      <c r="C36" s="82">
        <v>5790.95202952</v>
      </c>
      <c r="D36" s="83">
        <v>18483.9375593</v>
      </c>
      <c r="E36" s="81">
        <v>12.85369407</v>
      </c>
      <c r="F36" s="82">
        <v>13787.981022669999</v>
      </c>
      <c r="G36" s="83">
        <v>22431.321626249999</v>
      </c>
      <c r="H36" s="81">
        <v>2.9910130599999998</v>
      </c>
      <c r="I36" s="82">
        <v>13360.55361096</v>
      </c>
      <c r="J36" s="82">
        <v>25271.071217709999</v>
      </c>
    </row>
    <row r="37" spans="1:10">
      <c r="A37" s="57">
        <v>2005</v>
      </c>
      <c r="B37" s="81">
        <v>31.186974840000001</v>
      </c>
      <c r="C37" s="82">
        <v>5903.5456041099997</v>
      </c>
      <c r="D37" s="83">
        <v>18613.874807200002</v>
      </c>
      <c r="E37" s="81">
        <v>13.830865470000001</v>
      </c>
      <c r="F37" s="82">
        <v>13447.712082260001</v>
      </c>
      <c r="G37" s="83">
        <v>22617.37075835</v>
      </c>
      <c r="H37" s="81">
        <v>3.0720323500000002</v>
      </c>
      <c r="I37" s="82">
        <v>14276.427339330001</v>
      </c>
      <c r="J37" s="82">
        <v>25521.516246790001</v>
      </c>
    </row>
    <row r="38" spans="1:10">
      <c r="A38" s="57">
        <v>2006</v>
      </c>
      <c r="B38" s="81">
        <v>31.67105845</v>
      </c>
      <c r="C38" s="82">
        <v>5800.9413504200002</v>
      </c>
      <c r="D38" s="83">
        <v>18543.675850169999</v>
      </c>
      <c r="E38" s="81">
        <v>13.38103085</v>
      </c>
      <c r="F38" s="82">
        <v>12783.55593889</v>
      </c>
      <c r="G38" s="83">
        <v>21521.492410049999</v>
      </c>
      <c r="H38" s="81">
        <v>2.6544718700000001</v>
      </c>
      <c r="I38" s="82">
        <v>13178.342225230001</v>
      </c>
      <c r="J38" s="82">
        <v>25771.219073439999</v>
      </c>
    </row>
    <row r="39" spans="1:10">
      <c r="A39" s="57">
        <v>2007</v>
      </c>
      <c r="B39" s="81">
        <v>31.318900710000001</v>
      </c>
      <c r="C39" s="82">
        <v>5753.7604630599999</v>
      </c>
      <c r="D39" s="83">
        <v>18748.890003460001</v>
      </c>
      <c r="E39" s="81">
        <v>12.697573370000001</v>
      </c>
      <c r="F39" s="82">
        <v>13809.02511135</v>
      </c>
      <c r="G39" s="83">
        <v>23418.851222929999</v>
      </c>
      <c r="H39" s="81">
        <v>2.3430973399999999</v>
      </c>
      <c r="I39" s="82">
        <v>15999.638640380001</v>
      </c>
      <c r="J39" s="82">
        <v>26908.76847834</v>
      </c>
    </row>
    <row r="40" spans="1:10">
      <c r="A40" s="57">
        <v>2008</v>
      </c>
      <c r="B40" s="81">
        <v>30.4648413</v>
      </c>
      <c r="C40" s="82">
        <v>5976.6926399000004</v>
      </c>
      <c r="D40" s="83">
        <v>19040.746635290001</v>
      </c>
      <c r="E40" s="81">
        <v>13.567067420000001</v>
      </c>
      <c r="F40" s="82">
        <v>13160.677193060001</v>
      </c>
      <c r="G40" s="83">
        <v>23248.338253779999</v>
      </c>
      <c r="H40" s="81">
        <v>3.1100067500000002</v>
      </c>
      <c r="I40" s="82">
        <v>12975.39972123</v>
      </c>
      <c r="J40" s="82">
        <v>25182.79443822</v>
      </c>
    </row>
    <row r="41" spans="1:10">
      <c r="A41" s="57">
        <v>2009</v>
      </c>
      <c r="B41" s="81">
        <v>30.91901841</v>
      </c>
      <c r="C41" s="82">
        <v>6063.2009383699997</v>
      </c>
      <c r="D41" s="83">
        <v>19892.351745299999</v>
      </c>
      <c r="E41" s="81">
        <v>13.10849563</v>
      </c>
      <c r="F41" s="82">
        <v>14963.979915899999</v>
      </c>
      <c r="G41" s="83">
        <v>24912.682122279999</v>
      </c>
      <c r="H41" s="81">
        <v>3.0526737499999999</v>
      </c>
      <c r="I41" s="82">
        <v>14551.68225209</v>
      </c>
      <c r="J41" s="82">
        <v>27277.330488240001</v>
      </c>
    </row>
    <row r="42" spans="1:10">
      <c r="A42" s="61">
        <v>2010</v>
      </c>
      <c r="B42" s="84">
        <v>28.266274790000001</v>
      </c>
      <c r="C42" s="85">
        <v>6000</v>
      </c>
      <c r="D42" s="86">
        <v>20207</v>
      </c>
      <c r="E42" s="84">
        <v>14.554576620000001</v>
      </c>
      <c r="F42" s="85">
        <v>14400</v>
      </c>
      <c r="G42" s="86">
        <v>24449</v>
      </c>
      <c r="H42" s="84">
        <v>3.1952115999999999</v>
      </c>
      <c r="I42" s="85">
        <v>14580</v>
      </c>
      <c r="J42" s="85">
        <v>26208</v>
      </c>
    </row>
    <row r="43" spans="1:10">
      <c r="A43" s="150" t="s">
        <v>139</v>
      </c>
      <c r="B43" s="150"/>
      <c r="C43" s="150"/>
      <c r="D43" s="150"/>
      <c r="E43" s="150"/>
      <c r="F43" s="150"/>
      <c r="G43" s="150"/>
      <c r="H43" s="150"/>
      <c r="I43" s="150"/>
      <c r="J43" s="150"/>
    </row>
    <row r="44" spans="1:10" ht="36" customHeight="1">
      <c r="A44" s="154" t="s">
        <v>217</v>
      </c>
      <c r="B44" s="154"/>
      <c r="C44" s="154"/>
      <c r="D44" s="154"/>
      <c r="E44" s="154"/>
      <c r="F44" s="154"/>
      <c r="G44" s="154"/>
      <c r="H44" s="154"/>
      <c r="I44" s="154"/>
      <c r="J44" s="154"/>
    </row>
    <row r="45" spans="1:10" ht="17.25">
      <c r="A45" s="154" t="s">
        <v>140</v>
      </c>
      <c r="B45" s="154"/>
      <c r="C45" s="154"/>
      <c r="D45" s="154"/>
      <c r="E45" s="154"/>
      <c r="F45" s="154"/>
      <c r="G45" s="154"/>
      <c r="H45" s="154"/>
      <c r="I45" s="154"/>
      <c r="J45" s="154"/>
    </row>
    <row r="46" spans="1:10">
      <c r="A46" s="145" t="s">
        <v>102</v>
      </c>
      <c r="B46" s="145"/>
      <c r="C46" s="145"/>
      <c r="D46" s="145"/>
      <c r="E46" s="145"/>
      <c r="F46" s="145"/>
      <c r="G46" s="145"/>
      <c r="H46" s="145"/>
      <c r="I46" s="145"/>
      <c r="J46" s="145"/>
    </row>
    <row r="52" spans="1:1" ht="17.25">
      <c r="A52" s="87"/>
    </row>
  </sheetData>
  <mergeCells count="8">
    <mergeCell ref="A44:J44"/>
    <mergeCell ref="A45:J45"/>
    <mergeCell ref="A46:J46"/>
    <mergeCell ref="A3:J3"/>
    <mergeCell ref="C5:D5"/>
    <mergeCell ref="F5:G5"/>
    <mergeCell ref="I5:J5"/>
    <mergeCell ref="A43:J43"/>
  </mergeCells>
  <pageMargins left="0.7" right="0.7" top="0.75" bottom="0.75" header="0.3" footer="0.3"/>
  <pageSetup scale="7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view="pageBreakPreview" zoomScaleNormal="100" zoomScaleSheetLayoutView="100" workbookViewId="0"/>
  </sheetViews>
  <sheetFormatPr defaultRowHeight="15"/>
  <cols>
    <col min="1" max="1" width="9.5703125" style="35" customWidth="1"/>
    <col min="2" max="2" width="13" style="35" customWidth="1"/>
    <col min="3" max="3" width="9.5703125" style="35" customWidth="1"/>
    <col min="4" max="4" width="13" style="68" customWidth="1"/>
    <col min="5" max="5" width="13" style="35" customWidth="1"/>
    <col min="6" max="6" width="9.5703125" style="35" customWidth="1"/>
    <col min="7" max="7" width="13" style="68" customWidth="1"/>
    <col min="8" max="8" width="13" style="35" customWidth="1"/>
    <col min="9" max="9" width="9.5703125" style="35" customWidth="1"/>
    <col min="10" max="10" width="13" style="69" customWidth="1"/>
    <col min="11" max="16384" width="9.140625" style="35"/>
  </cols>
  <sheetData>
    <row r="1" spans="1:10">
      <c r="A1" s="2" t="s">
        <v>43</v>
      </c>
      <c r="B1" s="2"/>
      <c r="C1" s="2"/>
      <c r="D1" s="3"/>
    </row>
    <row r="2" spans="1:10" ht="17.25">
      <c r="A2" s="2" t="s">
        <v>179</v>
      </c>
      <c r="B2" s="2"/>
      <c r="C2" s="2"/>
      <c r="D2" s="3"/>
    </row>
    <row r="3" spans="1:10" ht="15" customHeight="1">
      <c r="A3" s="155" t="s">
        <v>180</v>
      </c>
      <c r="B3" s="155"/>
      <c r="C3" s="155"/>
      <c r="D3" s="155"/>
      <c r="E3" s="155"/>
      <c r="F3" s="155"/>
      <c r="G3" s="155"/>
      <c r="H3" s="155"/>
      <c r="I3" s="155"/>
      <c r="J3" s="155"/>
    </row>
    <row r="4" spans="1:10" ht="30">
      <c r="A4" s="88"/>
      <c r="B4" s="70" t="s">
        <v>15</v>
      </c>
      <c r="C4" s="71"/>
      <c r="D4" s="72"/>
      <c r="E4" s="70" t="s">
        <v>9</v>
      </c>
      <c r="F4" s="71"/>
      <c r="G4" s="73"/>
      <c r="H4" s="71" t="s">
        <v>16</v>
      </c>
      <c r="I4" s="71"/>
      <c r="J4" s="74"/>
    </row>
    <row r="5" spans="1:10">
      <c r="A5" s="57"/>
      <c r="B5" s="75"/>
      <c r="C5" s="152" t="s">
        <v>10</v>
      </c>
      <c r="D5" s="156"/>
      <c r="E5" s="75"/>
      <c r="F5" s="157" t="s">
        <v>10</v>
      </c>
      <c r="G5" s="158"/>
      <c r="H5" s="76"/>
      <c r="I5" s="157" t="s">
        <v>10</v>
      </c>
      <c r="J5" s="159"/>
    </row>
    <row r="6" spans="1:10" ht="62.25">
      <c r="A6" s="77" t="s">
        <v>0</v>
      </c>
      <c r="B6" s="78" t="s">
        <v>11</v>
      </c>
      <c r="C6" s="79" t="s">
        <v>12</v>
      </c>
      <c r="D6" s="80" t="s">
        <v>13</v>
      </c>
      <c r="E6" s="78" t="s">
        <v>11</v>
      </c>
      <c r="F6" s="79" t="s">
        <v>12</v>
      </c>
      <c r="G6" s="80" t="s">
        <v>13</v>
      </c>
      <c r="H6" s="78" t="s">
        <v>11</v>
      </c>
      <c r="I6" s="128" t="s">
        <v>181</v>
      </c>
      <c r="J6" s="129" t="s">
        <v>182</v>
      </c>
    </row>
    <row r="7" spans="1:10">
      <c r="A7" s="57">
        <v>1975</v>
      </c>
      <c r="B7" s="29">
        <f>1.76159909/100</f>
        <v>1.76159909E-2</v>
      </c>
      <c r="C7" s="126">
        <v>1392.78008396</v>
      </c>
      <c r="D7" s="127">
        <v>6150.5981809699997</v>
      </c>
      <c r="E7" s="29">
        <f>1.54831808/100</f>
        <v>1.5483180800000001E-2</v>
      </c>
      <c r="F7" s="126">
        <v>3171.8787313399998</v>
      </c>
      <c r="G7" s="127">
        <v>6099.7667910399996</v>
      </c>
      <c r="H7" s="29">
        <f>0.11538167/100</f>
        <v>1.1538167E-3</v>
      </c>
      <c r="I7" s="126"/>
      <c r="J7" s="126"/>
    </row>
    <row r="8" spans="1:10">
      <c r="A8" s="57">
        <v>1976</v>
      </c>
      <c r="B8" s="81">
        <v>1.70035055</v>
      </c>
      <c r="C8" s="82">
        <v>1197.2725352099999</v>
      </c>
      <c r="D8" s="83">
        <v>7060.8380281700001</v>
      </c>
      <c r="E8" s="81">
        <v>4.3952305000000003</v>
      </c>
      <c r="F8" s="82">
        <v>3415.2966549299999</v>
      </c>
      <c r="G8" s="83">
        <v>6677.0968309899999</v>
      </c>
      <c r="H8" s="81">
        <v>0</v>
      </c>
      <c r="I8" s="82"/>
      <c r="J8" s="82"/>
    </row>
    <row r="9" spans="1:10">
      <c r="A9" s="57">
        <v>1977</v>
      </c>
      <c r="B9" s="81">
        <v>1.87365147</v>
      </c>
      <c r="C9" s="82">
        <v>940.80444810999995</v>
      </c>
      <c r="D9" s="83">
        <v>7043.4653624399998</v>
      </c>
      <c r="E9" s="81">
        <v>3.5265039499999999</v>
      </c>
      <c r="F9" s="82">
        <v>2960.6613261900002</v>
      </c>
      <c r="G9" s="83">
        <v>6959.0802306400001</v>
      </c>
      <c r="H9" s="81">
        <v>0.29364344999999997</v>
      </c>
      <c r="I9" s="82"/>
      <c r="J9" s="82"/>
    </row>
    <row r="10" spans="1:10">
      <c r="A10" s="57">
        <v>1978</v>
      </c>
      <c r="B10" s="81">
        <v>2.4853625300000002</v>
      </c>
      <c r="C10" s="82">
        <v>1564.5340490799999</v>
      </c>
      <c r="D10" s="83">
        <v>7010.3160276099998</v>
      </c>
      <c r="E10" s="81">
        <v>4.1459555699999999</v>
      </c>
      <c r="F10" s="82">
        <v>3449.9981595099998</v>
      </c>
      <c r="G10" s="83">
        <v>6279.8658358900002</v>
      </c>
      <c r="H10" s="81">
        <v>0</v>
      </c>
      <c r="I10" s="82"/>
      <c r="J10" s="82"/>
    </row>
    <row r="11" spans="1:10">
      <c r="A11" s="57">
        <v>1979</v>
      </c>
      <c r="B11" s="81">
        <v>3.6165893599999999</v>
      </c>
      <c r="C11" s="82">
        <v>1275.23091286</v>
      </c>
      <c r="D11" s="83">
        <v>6728.8780083000001</v>
      </c>
      <c r="E11" s="81">
        <v>3.6688684899999999</v>
      </c>
      <c r="F11" s="82">
        <v>3784.2401970999999</v>
      </c>
      <c r="G11" s="83">
        <v>6029.4605809100003</v>
      </c>
      <c r="H11" s="81">
        <v>0</v>
      </c>
      <c r="I11" s="82"/>
      <c r="J11" s="82"/>
    </row>
    <row r="12" spans="1:10">
      <c r="A12" s="57">
        <v>1980</v>
      </c>
      <c r="B12" s="81">
        <v>3.3983582600000002</v>
      </c>
      <c r="C12" s="82">
        <v>1518.1117291400001</v>
      </c>
      <c r="D12" s="83">
        <v>7184.6746070099998</v>
      </c>
      <c r="E12" s="81">
        <v>3.0198719500000002</v>
      </c>
      <c r="F12" s="82">
        <v>3162.7327690400002</v>
      </c>
      <c r="G12" s="83">
        <v>6436.1611850099998</v>
      </c>
      <c r="H12" s="81">
        <v>9.1844149999999999E-2</v>
      </c>
      <c r="I12" s="82"/>
      <c r="J12" s="82"/>
    </row>
    <row r="13" spans="1:10">
      <c r="A13" s="57">
        <v>1981</v>
      </c>
      <c r="B13" s="81">
        <v>3.5049165599999998</v>
      </c>
      <c r="C13" s="82">
        <v>1303.94072848</v>
      </c>
      <c r="D13" s="83">
        <v>6845.6888245</v>
      </c>
      <c r="E13" s="81">
        <v>3.1176828799999998</v>
      </c>
      <c r="F13" s="82">
        <v>2858.0841059600002</v>
      </c>
      <c r="G13" s="83">
        <v>6986.42781457</v>
      </c>
      <c r="H13" s="81">
        <v>0.25216001999999998</v>
      </c>
      <c r="I13" s="82"/>
      <c r="J13" s="82"/>
    </row>
    <row r="14" spans="1:10">
      <c r="A14" s="57">
        <v>1982</v>
      </c>
      <c r="B14" s="81">
        <v>4.5792935899999998</v>
      </c>
      <c r="C14" s="82">
        <v>1348.2371134</v>
      </c>
      <c r="D14" s="83">
        <v>6390.6439175300002</v>
      </c>
      <c r="E14" s="81">
        <v>2.8608161999999999</v>
      </c>
      <c r="F14" s="82">
        <v>2359.4149484499999</v>
      </c>
      <c r="G14" s="83">
        <v>7075.9977835099999</v>
      </c>
      <c r="H14" s="81">
        <v>0</v>
      </c>
      <c r="I14" s="82"/>
      <c r="J14" s="82"/>
    </row>
    <row r="15" spans="1:10">
      <c r="A15" s="57">
        <v>1983</v>
      </c>
      <c r="B15" s="81">
        <v>4.5579181999999996</v>
      </c>
      <c r="C15" s="82">
        <v>1314.3618090499999</v>
      </c>
      <c r="D15" s="83">
        <v>6571.8090452300003</v>
      </c>
      <c r="E15" s="81">
        <v>3.4837349500000001</v>
      </c>
      <c r="F15" s="82">
        <v>3588.20773869</v>
      </c>
      <c r="G15" s="83">
        <v>6966.1175879399998</v>
      </c>
      <c r="H15" s="81">
        <v>0.17422077</v>
      </c>
      <c r="I15" s="82"/>
      <c r="J15" s="82"/>
    </row>
    <row r="16" spans="1:10">
      <c r="A16" s="57">
        <v>1984</v>
      </c>
      <c r="B16" s="81">
        <v>4.8488729900000003</v>
      </c>
      <c r="C16" s="82">
        <v>882.78977821000001</v>
      </c>
      <c r="D16" s="83">
        <v>7188.4310511100002</v>
      </c>
      <c r="E16" s="81">
        <v>3.1405603900000001</v>
      </c>
      <c r="F16" s="82">
        <v>2942.6325940199999</v>
      </c>
      <c r="G16" s="83">
        <v>7356.5814850500001</v>
      </c>
      <c r="H16" s="81">
        <v>0</v>
      </c>
      <c r="I16" s="82"/>
      <c r="J16" s="82"/>
    </row>
    <row r="17" spans="1:10">
      <c r="A17" s="57">
        <v>1985</v>
      </c>
      <c r="B17" s="81">
        <v>4.6198730399999999</v>
      </c>
      <c r="C17" s="82">
        <v>956.12899628000002</v>
      </c>
      <c r="D17" s="83">
        <v>7781.7151254600003</v>
      </c>
      <c r="E17" s="81">
        <v>4.0211067299999996</v>
      </c>
      <c r="F17" s="82">
        <v>3062.8539033500001</v>
      </c>
      <c r="G17" s="83">
        <v>7292.5092936800002</v>
      </c>
      <c r="H17" s="81">
        <v>0.10151907</v>
      </c>
      <c r="I17" s="82"/>
      <c r="J17" s="82"/>
    </row>
    <row r="18" spans="1:10">
      <c r="A18" s="57">
        <v>1986</v>
      </c>
      <c r="B18" s="81">
        <v>5.62878364</v>
      </c>
      <c r="C18" s="82">
        <v>1194.3287671200001</v>
      </c>
      <c r="D18" s="83">
        <v>7068.4357534199999</v>
      </c>
      <c r="E18" s="81">
        <v>3.00705277</v>
      </c>
      <c r="F18" s="82">
        <v>3630.7594520500002</v>
      </c>
      <c r="G18" s="83">
        <v>7649.6757534199996</v>
      </c>
      <c r="H18" s="81">
        <v>0</v>
      </c>
      <c r="I18" s="82"/>
      <c r="J18" s="82"/>
    </row>
    <row r="19" spans="1:10">
      <c r="A19" s="57">
        <v>1987</v>
      </c>
      <c r="B19" s="81">
        <v>6.2732536300000001</v>
      </c>
      <c r="C19" s="82">
        <v>1296.26762115</v>
      </c>
      <c r="D19" s="83">
        <v>6913.4273127799997</v>
      </c>
      <c r="E19" s="81">
        <v>3.6721997800000001</v>
      </c>
      <c r="F19" s="82">
        <v>3064.9527753299999</v>
      </c>
      <c r="G19" s="83">
        <v>6924.9496916300004</v>
      </c>
      <c r="H19" s="81">
        <v>7.1247909999999998E-2</v>
      </c>
      <c r="I19" s="82"/>
      <c r="J19" s="82"/>
    </row>
    <row r="20" spans="1:10">
      <c r="A20" s="57">
        <v>1988</v>
      </c>
      <c r="B20" s="81">
        <v>6.3715798799999996</v>
      </c>
      <c r="C20" s="82">
        <v>997.46694915</v>
      </c>
      <c r="D20" s="83">
        <v>7647.2466101700002</v>
      </c>
      <c r="E20" s="81">
        <v>3.46582364</v>
      </c>
      <c r="F20" s="82">
        <v>2124.2351694899999</v>
      </c>
      <c r="G20" s="83">
        <v>6675.6399152499998</v>
      </c>
      <c r="H20" s="81">
        <v>0.23098045</v>
      </c>
      <c r="I20" s="82"/>
      <c r="J20" s="82"/>
    </row>
    <row r="21" spans="1:10">
      <c r="A21" s="57">
        <v>1989</v>
      </c>
      <c r="B21" s="81">
        <v>5.79929132</v>
      </c>
      <c r="C21" s="82">
        <v>1053.8195003999999</v>
      </c>
      <c r="D21" s="83">
        <v>7310.8727840499996</v>
      </c>
      <c r="E21" s="81">
        <v>4.0592189300000001</v>
      </c>
      <c r="F21" s="82">
        <v>2985.8219178099998</v>
      </c>
      <c r="G21" s="83">
        <v>7397.8128928300002</v>
      </c>
      <c r="H21" s="81">
        <v>0.42855937</v>
      </c>
      <c r="I21" s="82"/>
      <c r="J21" s="82"/>
    </row>
    <row r="22" spans="1:10">
      <c r="A22" s="57">
        <v>1990</v>
      </c>
      <c r="B22" s="81">
        <v>5.9352996200000003</v>
      </c>
      <c r="C22" s="82">
        <v>1006.76674365</v>
      </c>
      <c r="D22" s="83">
        <v>7440.0062355700002</v>
      </c>
      <c r="E22" s="81">
        <v>3.46129416</v>
      </c>
      <c r="F22" s="82">
        <v>2597.4581986100002</v>
      </c>
      <c r="G22" s="83">
        <v>7453.4297921500001</v>
      </c>
      <c r="H22" s="81">
        <v>0.31271473</v>
      </c>
      <c r="I22" s="82"/>
      <c r="J22" s="82"/>
    </row>
    <row r="23" spans="1:10">
      <c r="A23" s="57">
        <v>1991</v>
      </c>
      <c r="B23" s="81">
        <v>7.3058143900000001</v>
      </c>
      <c r="C23" s="82">
        <v>1528.9603676500001</v>
      </c>
      <c r="D23" s="83">
        <v>7221.6933088200003</v>
      </c>
      <c r="E23" s="81">
        <v>3.6507155899999999</v>
      </c>
      <c r="F23" s="82">
        <v>2557.8833823499999</v>
      </c>
      <c r="G23" s="83">
        <v>6930.0048529400001</v>
      </c>
      <c r="H23" s="81">
        <v>0.27752391999999998</v>
      </c>
      <c r="I23" s="82"/>
      <c r="J23" s="82"/>
    </row>
    <row r="24" spans="1:10">
      <c r="A24" s="57">
        <v>1992</v>
      </c>
      <c r="B24" s="81">
        <v>6.2853797499999997</v>
      </c>
      <c r="C24" s="82">
        <v>1166.0039229700001</v>
      </c>
      <c r="D24" s="83">
        <v>6871.6497860199997</v>
      </c>
      <c r="E24" s="81">
        <v>2.8507193000000002</v>
      </c>
      <c r="F24" s="82">
        <v>1697.7017118399999</v>
      </c>
      <c r="G24" s="83">
        <v>7462.4251069900001</v>
      </c>
      <c r="H24" s="81">
        <v>0.31544392999999998</v>
      </c>
      <c r="I24" s="82"/>
      <c r="J24" s="82"/>
    </row>
    <row r="25" spans="1:10">
      <c r="A25" s="57">
        <v>1993</v>
      </c>
      <c r="B25" s="81">
        <v>7.40890425</v>
      </c>
      <c r="C25" s="82">
        <v>1358.50761773</v>
      </c>
      <c r="D25" s="83">
        <v>7098.2023026300003</v>
      </c>
      <c r="E25" s="81">
        <v>2.3349446199999999</v>
      </c>
      <c r="F25" s="82">
        <v>2166.8196502800001</v>
      </c>
      <c r="G25" s="83">
        <v>7462.7351800599999</v>
      </c>
      <c r="H25" s="81">
        <v>0.40538775999999999</v>
      </c>
      <c r="I25" s="82"/>
      <c r="J25" s="82"/>
    </row>
    <row r="26" spans="1:10">
      <c r="A26" s="57">
        <v>1994</v>
      </c>
      <c r="B26" s="81">
        <v>6.59097095</v>
      </c>
      <c r="C26" s="82">
        <v>1360.80851351</v>
      </c>
      <c r="D26" s="83">
        <v>7795.1942229699998</v>
      </c>
      <c r="E26" s="81">
        <v>1.7742067399999999</v>
      </c>
      <c r="F26" s="82">
        <v>3428.5305405399999</v>
      </c>
      <c r="G26" s="83">
        <v>7363.6824324299996</v>
      </c>
      <c r="H26" s="81">
        <v>0.24204234999999999</v>
      </c>
      <c r="I26" s="82"/>
      <c r="J26" s="82"/>
    </row>
    <row r="27" spans="1:10">
      <c r="A27" s="57">
        <v>1995</v>
      </c>
      <c r="B27" s="81">
        <v>7.0866730799999997</v>
      </c>
      <c r="C27" s="82">
        <v>1372.1075409800001</v>
      </c>
      <c r="D27" s="83">
        <v>8213.34998361</v>
      </c>
      <c r="E27" s="81">
        <v>3.0812885300000001</v>
      </c>
      <c r="F27" s="82">
        <v>3944.8091803299999</v>
      </c>
      <c r="G27" s="83">
        <v>7662.3630491800004</v>
      </c>
      <c r="H27" s="81">
        <v>0</v>
      </c>
      <c r="I27" s="82"/>
      <c r="J27" s="82"/>
    </row>
    <row r="28" spans="1:10">
      <c r="A28" s="57">
        <v>1996</v>
      </c>
      <c r="B28" s="81">
        <v>6.41555798</v>
      </c>
      <c r="C28" s="82">
        <v>1502.24760689</v>
      </c>
      <c r="D28" s="83">
        <v>7694.8460752999999</v>
      </c>
      <c r="E28" s="81">
        <v>2.9710905400000001</v>
      </c>
      <c r="F28" s="82">
        <v>1735.93056796</v>
      </c>
      <c r="G28" s="83">
        <v>6977.1055520099999</v>
      </c>
      <c r="H28" s="81">
        <v>0</v>
      </c>
      <c r="I28" s="82"/>
      <c r="J28" s="82"/>
    </row>
    <row r="29" spans="1:10">
      <c r="A29" s="57">
        <v>1997</v>
      </c>
      <c r="B29" s="81">
        <v>6.3068957599999997</v>
      </c>
      <c r="C29" s="82">
        <v>1142.1746724899999</v>
      </c>
      <c r="D29" s="83">
        <v>8057.7703680599998</v>
      </c>
      <c r="E29" s="81">
        <v>2.6642593799999998</v>
      </c>
      <c r="F29" s="82">
        <v>2357.7748596400002</v>
      </c>
      <c r="G29" s="83">
        <v>7070.6051154099996</v>
      </c>
      <c r="H29" s="81">
        <v>0.12776702000000001</v>
      </c>
      <c r="I29" s="82"/>
      <c r="J29" s="82"/>
    </row>
    <row r="30" spans="1:10">
      <c r="A30" s="57">
        <v>1998</v>
      </c>
      <c r="B30" s="81">
        <v>7.1887374900000003</v>
      </c>
      <c r="C30" s="82">
        <v>1604.65030675</v>
      </c>
      <c r="D30" s="83">
        <v>8067.37941718</v>
      </c>
      <c r="E30" s="81">
        <v>2.74676023</v>
      </c>
      <c r="F30" s="82">
        <v>2567.4404908000001</v>
      </c>
      <c r="G30" s="83">
        <v>8023.25153374</v>
      </c>
      <c r="H30" s="81">
        <v>0.62048643999999997</v>
      </c>
      <c r="I30" s="82"/>
      <c r="J30" s="82"/>
    </row>
    <row r="31" spans="1:10">
      <c r="A31" s="57">
        <v>1999</v>
      </c>
      <c r="B31" s="81">
        <v>8.39408873</v>
      </c>
      <c r="C31" s="82">
        <v>1573.75451264</v>
      </c>
      <c r="D31" s="83">
        <v>8072.7049187700004</v>
      </c>
      <c r="E31" s="81">
        <v>1.91163496</v>
      </c>
      <c r="F31" s="82">
        <v>3430.7848375499998</v>
      </c>
      <c r="G31" s="83">
        <v>7868.7725631800004</v>
      </c>
      <c r="H31" s="81">
        <v>8.262854E-2</v>
      </c>
      <c r="I31" s="82"/>
      <c r="J31" s="82"/>
    </row>
    <row r="32" spans="1:10">
      <c r="A32" s="57">
        <v>2000</v>
      </c>
      <c r="B32" s="81">
        <v>6.5194527100000004</v>
      </c>
      <c r="C32" s="82">
        <v>1517.1577726200001</v>
      </c>
      <c r="D32" s="83">
        <v>7736.2403422300004</v>
      </c>
      <c r="E32" s="81">
        <v>3.11420926</v>
      </c>
      <c r="F32" s="82">
        <v>2124.0208816700001</v>
      </c>
      <c r="G32" s="83">
        <v>8238.1667053399997</v>
      </c>
      <c r="H32" s="81">
        <v>0</v>
      </c>
      <c r="I32" s="82"/>
      <c r="J32" s="82"/>
    </row>
    <row r="33" spans="1:10">
      <c r="A33" s="57">
        <v>2001</v>
      </c>
      <c r="B33" s="81">
        <v>5.16320508</v>
      </c>
      <c r="C33" s="82">
        <v>1623.7167977500001</v>
      </c>
      <c r="D33" s="83">
        <v>7991.2336516900004</v>
      </c>
      <c r="E33" s="81">
        <v>4.0015114599999997</v>
      </c>
      <c r="F33" s="82">
        <v>3085.79662921</v>
      </c>
      <c r="G33" s="83">
        <v>7714.4915730299999</v>
      </c>
      <c r="H33" s="81">
        <v>0.17578928999999999</v>
      </c>
      <c r="I33" s="82"/>
      <c r="J33" s="82"/>
    </row>
    <row r="34" spans="1:10">
      <c r="A34" s="57">
        <v>2002</v>
      </c>
      <c r="B34" s="81">
        <v>7.4297275699999998</v>
      </c>
      <c r="C34" s="82">
        <v>1548.4117287399999</v>
      </c>
      <c r="D34" s="83">
        <v>7596.6678710400001</v>
      </c>
      <c r="E34" s="81">
        <v>2.0343732299999999</v>
      </c>
      <c r="F34" s="82">
        <v>3848.0091161800001</v>
      </c>
      <c r="G34" s="83">
        <v>7862.0060311300003</v>
      </c>
      <c r="H34" s="81">
        <v>0</v>
      </c>
      <c r="I34" s="82"/>
      <c r="J34" s="82"/>
    </row>
    <row r="35" spans="1:10">
      <c r="A35" s="57">
        <v>2003</v>
      </c>
      <c r="B35" s="81">
        <v>7.0042207000000003</v>
      </c>
      <c r="C35" s="82">
        <v>1495.0239521000001</v>
      </c>
      <c r="D35" s="83">
        <v>8196.5281437100002</v>
      </c>
      <c r="E35" s="81">
        <v>2.6344192299999998</v>
      </c>
      <c r="F35" s="82">
        <v>3025.6437125699999</v>
      </c>
      <c r="G35" s="83">
        <v>8246.3622754499993</v>
      </c>
      <c r="H35" s="81">
        <v>8.9924790000000004E-2</v>
      </c>
      <c r="I35" s="82"/>
      <c r="J35" s="82"/>
    </row>
    <row r="36" spans="1:10">
      <c r="A36" s="57">
        <v>2004</v>
      </c>
      <c r="B36" s="81">
        <v>7.9733670400000003</v>
      </c>
      <c r="C36" s="82">
        <v>1447.73800738</v>
      </c>
      <c r="D36" s="83">
        <v>8404.9234317299997</v>
      </c>
      <c r="E36" s="81">
        <v>2.0938976899999999</v>
      </c>
      <c r="F36" s="82">
        <v>4641.9536109600003</v>
      </c>
      <c r="G36" s="83">
        <v>8052.1809172399999</v>
      </c>
      <c r="H36" s="81">
        <v>6.4931909999999995E-2</v>
      </c>
      <c r="I36" s="82"/>
      <c r="J36" s="82"/>
    </row>
    <row r="37" spans="1:10">
      <c r="A37" s="57">
        <v>2005</v>
      </c>
      <c r="B37" s="81">
        <v>7.13851003</v>
      </c>
      <c r="C37" s="82">
        <v>1600.2777377899999</v>
      </c>
      <c r="D37" s="83">
        <v>8135.8658097699999</v>
      </c>
      <c r="E37" s="81">
        <v>2.7405253100000002</v>
      </c>
      <c r="F37" s="82">
        <v>3361.9280205700002</v>
      </c>
      <c r="G37" s="83">
        <v>7865.79092545</v>
      </c>
      <c r="H37" s="81">
        <v>0.14101553999999999</v>
      </c>
      <c r="I37" s="82"/>
      <c r="J37" s="82"/>
    </row>
    <row r="38" spans="1:10">
      <c r="A38" s="57">
        <v>2006</v>
      </c>
      <c r="B38" s="81">
        <v>8.4542298799999998</v>
      </c>
      <c r="C38" s="82">
        <v>1611.3725973400001</v>
      </c>
      <c r="D38" s="83">
        <v>7476.7688516500002</v>
      </c>
      <c r="E38" s="81">
        <v>3.8963223899999999</v>
      </c>
      <c r="F38" s="82">
        <v>2399.8709216399998</v>
      </c>
      <c r="G38" s="83">
        <v>8240.5594627900009</v>
      </c>
      <c r="H38" s="81">
        <v>0.17338313</v>
      </c>
      <c r="I38" s="82"/>
      <c r="J38" s="82"/>
    </row>
    <row r="39" spans="1:10">
      <c r="A39" s="57">
        <v>2007</v>
      </c>
      <c r="B39" s="81">
        <v>6.9274727</v>
      </c>
      <c r="C39" s="82">
        <v>1732.4049685099999</v>
      </c>
      <c r="D39" s="83">
        <v>7846.0369950900003</v>
      </c>
      <c r="E39" s="81">
        <v>2.4252307200000001</v>
      </c>
      <c r="F39" s="82">
        <v>3389.48798188</v>
      </c>
      <c r="G39" s="83">
        <v>7704.8083291700004</v>
      </c>
      <c r="H39" s="81">
        <v>0</v>
      </c>
      <c r="I39" s="82"/>
      <c r="J39" s="82"/>
    </row>
    <row r="40" spans="1:10">
      <c r="A40" s="57">
        <v>2008</v>
      </c>
      <c r="B40" s="81">
        <v>7.1881873199999999</v>
      </c>
      <c r="C40" s="82">
        <v>1793.00779197</v>
      </c>
      <c r="D40" s="83">
        <v>7968.9235198699998</v>
      </c>
      <c r="E40" s="81">
        <v>2.5780527900000001</v>
      </c>
      <c r="F40" s="82">
        <v>4781.3541119199999</v>
      </c>
      <c r="G40" s="83">
        <v>7975.39827023</v>
      </c>
      <c r="H40" s="81">
        <v>7.1248859999999997E-2</v>
      </c>
      <c r="I40" s="82"/>
      <c r="J40" s="82"/>
    </row>
    <row r="41" spans="1:10">
      <c r="A41" s="57">
        <v>2009</v>
      </c>
      <c r="B41" s="81">
        <v>6.5554042399999997</v>
      </c>
      <c r="C41" s="82">
        <v>1818.96028151</v>
      </c>
      <c r="D41" s="83">
        <v>9354.5085144200002</v>
      </c>
      <c r="E41" s="81">
        <v>2.0261901400000002</v>
      </c>
      <c r="F41" s="82">
        <v>3637.9205630199999</v>
      </c>
      <c r="G41" s="83">
        <v>8864.3997718999999</v>
      </c>
      <c r="H41" s="81">
        <v>0.10605218</v>
      </c>
      <c r="I41" s="82"/>
      <c r="J41" s="82"/>
    </row>
    <row r="42" spans="1:10">
      <c r="A42" s="61">
        <v>2010</v>
      </c>
      <c r="B42" s="84">
        <v>4.5756663499999997</v>
      </c>
      <c r="C42" s="85">
        <v>1824</v>
      </c>
      <c r="D42" s="86">
        <v>8358.5</v>
      </c>
      <c r="E42" s="84">
        <v>2.77176796</v>
      </c>
      <c r="F42" s="85">
        <v>3258</v>
      </c>
      <c r="G42" s="86">
        <v>7868.5</v>
      </c>
      <c r="H42" s="84">
        <v>0.28060682999999997</v>
      </c>
      <c r="I42" s="85"/>
      <c r="J42" s="85"/>
    </row>
    <row r="43" spans="1:10">
      <c r="A43" s="150" t="s">
        <v>139</v>
      </c>
      <c r="B43" s="150"/>
      <c r="C43" s="150"/>
      <c r="D43" s="150"/>
      <c r="E43" s="150"/>
      <c r="F43" s="150"/>
      <c r="G43" s="150"/>
      <c r="H43" s="150"/>
      <c r="I43" s="150"/>
      <c r="J43" s="150"/>
    </row>
    <row r="44" spans="1:10" ht="36" customHeight="1">
      <c r="A44" s="154" t="s">
        <v>184</v>
      </c>
      <c r="B44" s="154"/>
      <c r="C44" s="154"/>
      <c r="D44" s="154"/>
      <c r="E44" s="154"/>
      <c r="F44" s="154"/>
      <c r="G44" s="154"/>
      <c r="H44" s="154"/>
      <c r="I44" s="154"/>
      <c r="J44" s="154"/>
    </row>
    <row r="45" spans="1:10" ht="17.25">
      <c r="A45" s="154" t="s">
        <v>140</v>
      </c>
      <c r="B45" s="154"/>
      <c r="C45" s="154"/>
      <c r="D45" s="154"/>
      <c r="E45" s="154"/>
      <c r="F45" s="154"/>
      <c r="G45" s="154"/>
      <c r="H45" s="154"/>
      <c r="I45" s="154"/>
      <c r="J45" s="154"/>
    </row>
    <row r="46" spans="1:10" ht="17.25">
      <c r="A46" s="160" t="s">
        <v>185</v>
      </c>
      <c r="B46" s="160"/>
      <c r="C46" s="160"/>
      <c r="D46" s="160"/>
      <c r="E46" s="160"/>
      <c r="F46" s="160"/>
      <c r="G46" s="160"/>
      <c r="H46" s="160"/>
      <c r="I46" s="160"/>
      <c r="J46" s="160"/>
    </row>
    <row r="47" spans="1:10">
      <c r="A47" s="145" t="s">
        <v>102</v>
      </c>
      <c r="B47" s="145"/>
      <c r="C47" s="145"/>
      <c r="D47" s="145"/>
      <c r="E47" s="145"/>
      <c r="F47" s="145"/>
      <c r="G47" s="145"/>
      <c r="H47" s="145"/>
      <c r="I47" s="145"/>
      <c r="J47" s="145"/>
    </row>
  </sheetData>
  <mergeCells count="9">
    <mergeCell ref="A44:J44"/>
    <mergeCell ref="A45:J45"/>
    <mergeCell ref="A47:J47"/>
    <mergeCell ref="A3:J3"/>
    <mergeCell ref="C5:D5"/>
    <mergeCell ref="F5:G5"/>
    <mergeCell ref="I5:J5"/>
    <mergeCell ref="A43:J43"/>
    <mergeCell ref="A46:J46"/>
  </mergeCells>
  <pageMargins left="0.7" right="0.7" top="0.75" bottom="0.75" header="0.3" footer="0.3"/>
  <pageSetup scale="7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view="pageBreakPreview" zoomScaleNormal="100" zoomScaleSheetLayoutView="100" workbookViewId="0"/>
  </sheetViews>
  <sheetFormatPr defaultRowHeight="15"/>
  <cols>
    <col min="1" max="1" width="9.5703125" style="35" customWidth="1"/>
    <col min="2" max="2" width="13" style="35" customWidth="1"/>
    <col min="3" max="3" width="9.5703125" style="35" customWidth="1"/>
    <col min="4" max="4" width="13" style="68" customWidth="1"/>
    <col min="5" max="5" width="13" style="35" customWidth="1"/>
    <col min="6" max="6" width="9.5703125" style="35" customWidth="1"/>
    <col min="7" max="7" width="13" style="68" customWidth="1"/>
    <col min="8" max="8" width="13" style="35" customWidth="1"/>
    <col min="9" max="9" width="9.5703125" style="35" customWidth="1"/>
    <col min="10" max="10" width="13" style="69" customWidth="1"/>
    <col min="11" max="16384" width="9.140625" style="35"/>
  </cols>
  <sheetData>
    <row r="1" spans="1:10">
      <c r="A1" s="2" t="s">
        <v>44</v>
      </c>
      <c r="B1" s="2"/>
      <c r="C1" s="2"/>
      <c r="D1" s="3"/>
    </row>
    <row r="2" spans="1:10" ht="17.25">
      <c r="A2" s="2" t="s">
        <v>186</v>
      </c>
      <c r="B2" s="2"/>
      <c r="C2" s="2"/>
      <c r="D2" s="3"/>
    </row>
    <row r="3" spans="1:10" ht="15" customHeight="1">
      <c r="A3" s="155" t="s">
        <v>180</v>
      </c>
      <c r="B3" s="155"/>
      <c r="C3" s="155"/>
      <c r="D3" s="155"/>
      <c r="E3" s="155"/>
      <c r="F3" s="155"/>
      <c r="G3" s="155"/>
      <c r="H3" s="155"/>
      <c r="I3" s="155"/>
      <c r="J3" s="155"/>
    </row>
    <row r="4" spans="1:10" ht="30">
      <c r="A4" s="88"/>
      <c r="B4" s="70" t="s">
        <v>15</v>
      </c>
      <c r="C4" s="71"/>
      <c r="D4" s="72"/>
      <c r="E4" s="70" t="s">
        <v>9</v>
      </c>
      <c r="F4" s="71"/>
      <c r="G4" s="73"/>
      <c r="H4" s="71" t="s">
        <v>16</v>
      </c>
      <c r="I4" s="71"/>
      <c r="J4" s="74"/>
    </row>
    <row r="5" spans="1:10">
      <c r="A5" s="57"/>
      <c r="B5" s="75"/>
      <c r="C5" s="152" t="s">
        <v>10</v>
      </c>
      <c r="D5" s="156"/>
      <c r="E5" s="75"/>
      <c r="F5" s="157" t="s">
        <v>10</v>
      </c>
      <c r="G5" s="158"/>
      <c r="H5" s="76"/>
      <c r="I5" s="157" t="s">
        <v>10</v>
      </c>
      <c r="J5" s="159"/>
    </row>
    <row r="6" spans="1:10" ht="62.25">
      <c r="A6" s="77" t="s">
        <v>0</v>
      </c>
      <c r="B6" s="78" t="s">
        <v>11</v>
      </c>
      <c r="C6" s="79" t="s">
        <v>12</v>
      </c>
      <c r="D6" s="80" t="s">
        <v>13</v>
      </c>
      <c r="E6" s="78" t="s">
        <v>11</v>
      </c>
      <c r="F6" s="79" t="s">
        <v>12</v>
      </c>
      <c r="G6" s="80" t="s">
        <v>13</v>
      </c>
      <c r="H6" s="78" t="s">
        <v>11</v>
      </c>
      <c r="I6" s="128" t="s">
        <v>181</v>
      </c>
      <c r="J6" s="129" t="s">
        <v>182</v>
      </c>
    </row>
    <row r="7" spans="1:10">
      <c r="A7" s="57">
        <v>1975</v>
      </c>
      <c r="B7" s="29">
        <f>6.83054066/100</f>
        <v>6.8305406599999993E-2</v>
      </c>
      <c r="C7" s="12">
        <v>1927.5263059700001</v>
      </c>
      <c r="D7" s="13">
        <v>9357.0422574599997</v>
      </c>
      <c r="E7" s="29">
        <f>5.95550102/100</f>
        <v>5.9555010200000001E-2</v>
      </c>
      <c r="F7" s="12">
        <v>3733.0572761200001</v>
      </c>
      <c r="G7" s="13">
        <v>9117.1180970099995</v>
      </c>
      <c r="H7" s="4">
        <v>0</v>
      </c>
      <c r="I7" s="12"/>
      <c r="J7" s="12"/>
    </row>
    <row r="8" spans="1:10">
      <c r="A8" s="57">
        <v>1976</v>
      </c>
      <c r="B8" s="81">
        <v>8.2779681499999995</v>
      </c>
      <c r="C8" s="82">
        <v>1266.3459507</v>
      </c>
      <c r="D8" s="83">
        <v>9482.2449823900006</v>
      </c>
      <c r="E8" s="81">
        <v>4.8213400100000001</v>
      </c>
      <c r="F8" s="82">
        <v>4190.4538732399997</v>
      </c>
      <c r="G8" s="83">
        <v>9478.4075704200004</v>
      </c>
      <c r="H8" s="81">
        <v>0.11201364</v>
      </c>
      <c r="I8" s="82"/>
      <c r="J8" s="82"/>
    </row>
    <row r="9" spans="1:10">
      <c r="A9" s="57">
        <v>1977</v>
      </c>
      <c r="B9" s="81">
        <v>8.2385482299999993</v>
      </c>
      <c r="C9" s="82">
        <v>1809.7917627700001</v>
      </c>
      <c r="D9" s="83">
        <v>9569.6330312999999</v>
      </c>
      <c r="E9" s="81">
        <v>6.6530238099999996</v>
      </c>
      <c r="F9" s="82">
        <v>4546.0245469499996</v>
      </c>
      <c r="G9" s="83">
        <v>9323.6593492600005</v>
      </c>
      <c r="H9" s="81">
        <v>0.30809901000000001</v>
      </c>
      <c r="I9" s="82"/>
      <c r="J9" s="82"/>
    </row>
    <row r="10" spans="1:10">
      <c r="A10" s="57">
        <v>1978</v>
      </c>
      <c r="B10" s="81">
        <v>8.1801286300000005</v>
      </c>
      <c r="C10" s="82">
        <v>1437.49923313</v>
      </c>
      <c r="D10" s="83">
        <v>9457.4077453999998</v>
      </c>
      <c r="E10" s="81">
        <v>5.5003720300000003</v>
      </c>
      <c r="F10" s="82">
        <v>4432.0107170199999</v>
      </c>
      <c r="G10" s="83">
        <v>9631.24486196</v>
      </c>
      <c r="H10" s="81">
        <v>0.11496592999999999</v>
      </c>
      <c r="I10" s="82"/>
      <c r="J10" s="82"/>
    </row>
    <row r="11" spans="1:10">
      <c r="A11" s="57">
        <v>1979</v>
      </c>
      <c r="B11" s="81">
        <v>9.7497292800000004</v>
      </c>
      <c r="C11" s="82">
        <v>1501.3356846500001</v>
      </c>
      <c r="D11" s="83">
        <v>9630.5559128599998</v>
      </c>
      <c r="E11" s="81">
        <v>5.8059934599999998</v>
      </c>
      <c r="F11" s="82">
        <v>4431.6535269699998</v>
      </c>
      <c r="G11" s="83">
        <v>9550.6655601700004</v>
      </c>
      <c r="H11" s="81">
        <v>0.14225657999999999</v>
      </c>
      <c r="I11" s="82"/>
      <c r="J11" s="82"/>
    </row>
    <row r="12" spans="1:10">
      <c r="A12" s="57">
        <v>1980</v>
      </c>
      <c r="B12" s="81">
        <v>8.9173490500000003</v>
      </c>
      <c r="C12" s="82">
        <v>1581.3663845200001</v>
      </c>
      <c r="D12" s="83">
        <v>9502.6941656599993</v>
      </c>
      <c r="E12" s="81">
        <v>7.16664222</v>
      </c>
      <c r="F12" s="82">
        <v>3273.4284159600002</v>
      </c>
      <c r="G12" s="83">
        <v>9431.5326783599994</v>
      </c>
      <c r="H12" s="81">
        <v>0.34211986999999999</v>
      </c>
      <c r="I12" s="82"/>
      <c r="J12" s="82"/>
    </row>
    <row r="13" spans="1:10">
      <c r="A13" s="57">
        <v>1981</v>
      </c>
      <c r="B13" s="81">
        <v>11.79877381</v>
      </c>
      <c r="C13" s="82">
        <v>1082.60761589</v>
      </c>
      <c r="D13" s="83">
        <v>9793.9902317899996</v>
      </c>
      <c r="E13" s="81">
        <v>5.3654513000000001</v>
      </c>
      <c r="F13" s="82">
        <v>4382.1550496700002</v>
      </c>
      <c r="G13" s="83">
        <v>9382.5993377499999</v>
      </c>
      <c r="H13" s="81">
        <v>0.10067838</v>
      </c>
      <c r="I13" s="82"/>
      <c r="J13" s="82"/>
    </row>
    <row r="14" spans="1:10">
      <c r="A14" s="57">
        <v>1982</v>
      </c>
      <c r="B14" s="81">
        <v>12.18230795</v>
      </c>
      <c r="C14" s="82">
        <v>1358.3488917499999</v>
      </c>
      <c r="D14" s="83">
        <v>10161.21371134</v>
      </c>
      <c r="E14" s="81">
        <v>5.7053324200000004</v>
      </c>
      <c r="F14" s="82">
        <v>4882.8654123699998</v>
      </c>
      <c r="G14" s="83">
        <v>9878.0839175300007</v>
      </c>
      <c r="H14" s="81">
        <v>0.15284238999999999</v>
      </c>
      <c r="I14" s="82"/>
      <c r="J14" s="82"/>
    </row>
    <row r="15" spans="1:10">
      <c r="A15" s="57">
        <v>1983</v>
      </c>
      <c r="B15" s="81">
        <v>12.929384199999999</v>
      </c>
      <c r="C15" s="82">
        <v>1537.80331658</v>
      </c>
      <c r="D15" s="83">
        <v>10383.45829146</v>
      </c>
      <c r="E15" s="81">
        <v>5.9401191500000001</v>
      </c>
      <c r="F15" s="82">
        <v>4709.79648241</v>
      </c>
      <c r="G15" s="83">
        <v>10225.73487437</v>
      </c>
      <c r="H15" s="81">
        <v>0.13303535</v>
      </c>
      <c r="I15" s="82"/>
      <c r="J15" s="82"/>
    </row>
    <row r="16" spans="1:10">
      <c r="A16" s="57">
        <v>1984</v>
      </c>
      <c r="B16" s="81">
        <v>15.30795882</v>
      </c>
      <c r="C16" s="82">
        <v>1576.41031823</v>
      </c>
      <c r="D16" s="83">
        <v>10824.684185149999</v>
      </c>
      <c r="E16" s="81">
        <v>7.9668173600000003</v>
      </c>
      <c r="F16" s="82">
        <v>4237.3909353899999</v>
      </c>
      <c r="G16" s="83">
        <v>10646.02434908</v>
      </c>
      <c r="H16" s="81">
        <v>0.56329607000000004</v>
      </c>
      <c r="I16" s="82"/>
      <c r="J16" s="82"/>
    </row>
    <row r="17" spans="1:10">
      <c r="A17" s="57">
        <v>1985</v>
      </c>
      <c r="B17" s="81">
        <v>14.72168767</v>
      </c>
      <c r="C17" s="82">
        <v>1458.50185874</v>
      </c>
      <c r="D17" s="83">
        <v>10615.66526487</v>
      </c>
      <c r="E17" s="81">
        <v>8.3137870599999992</v>
      </c>
      <c r="F17" s="82">
        <v>4399.81394052</v>
      </c>
      <c r="G17" s="83">
        <v>10574.13847584</v>
      </c>
      <c r="H17" s="81">
        <v>0.18026267000000001</v>
      </c>
      <c r="I17" s="82"/>
      <c r="J17" s="82"/>
    </row>
    <row r="18" spans="1:10">
      <c r="A18" s="57">
        <v>1986</v>
      </c>
      <c r="B18" s="81">
        <v>14.90736736</v>
      </c>
      <c r="C18" s="82">
        <v>1707.89013699</v>
      </c>
      <c r="D18" s="83">
        <v>10904.221643839999</v>
      </c>
      <c r="E18" s="81">
        <v>7.4041027899999996</v>
      </c>
      <c r="F18" s="82">
        <v>4976.3698630099998</v>
      </c>
      <c r="G18" s="83">
        <v>10750.949452049999</v>
      </c>
      <c r="H18" s="81">
        <v>0.37066125999999999</v>
      </c>
      <c r="I18" s="82"/>
      <c r="J18" s="82"/>
    </row>
    <row r="19" spans="1:10">
      <c r="A19" s="57">
        <v>1987</v>
      </c>
      <c r="B19" s="81">
        <v>16.560253249999999</v>
      </c>
      <c r="C19" s="82">
        <v>1683.2275110099999</v>
      </c>
      <c r="D19" s="83">
        <v>10992.34942731</v>
      </c>
      <c r="E19" s="81">
        <v>7.2026325599999996</v>
      </c>
      <c r="F19" s="82">
        <v>4317.0512775300003</v>
      </c>
      <c r="G19" s="83">
        <v>10878.085837000001</v>
      </c>
      <c r="H19" s="81">
        <v>0.26462358000000002</v>
      </c>
      <c r="I19" s="82"/>
      <c r="J19" s="82"/>
    </row>
    <row r="20" spans="1:10">
      <c r="A20" s="57">
        <v>1988</v>
      </c>
      <c r="B20" s="81">
        <v>19.624422320000001</v>
      </c>
      <c r="C20" s="82">
        <v>1706.7767796600001</v>
      </c>
      <c r="D20" s="83">
        <v>10972.13644068</v>
      </c>
      <c r="E20" s="81">
        <v>5.9383441599999998</v>
      </c>
      <c r="F20" s="82">
        <v>4665.9287288100004</v>
      </c>
      <c r="G20" s="83">
        <v>10707.992415250001</v>
      </c>
      <c r="H20" s="81">
        <v>0.52976045999999999</v>
      </c>
      <c r="I20" s="82"/>
      <c r="J20" s="82"/>
    </row>
    <row r="21" spans="1:10">
      <c r="A21" s="57">
        <v>1989</v>
      </c>
      <c r="B21" s="81">
        <v>18.345680380000001</v>
      </c>
      <c r="C21" s="82">
        <v>1844.18412571</v>
      </c>
      <c r="D21" s="83">
        <v>10871.90451249</v>
      </c>
      <c r="E21" s="81">
        <v>8.4397753800000004</v>
      </c>
      <c r="F21" s="82">
        <v>4130.9724415800001</v>
      </c>
      <c r="G21" s="83">
        <v>10644.45513699</v>
      </c>
      <c r="H21" s="81">
        <v>0.45835527999999998</v>
      </c>
      <c r="I21" s="82"/>
      <c r="J21" s="82"/>
    </row>
    <row r="22" spans="1:10">
      <c r="A22" s="57">
        <v>1990</v>
      </c>
      <c r="B22" s="81">
        <v>18.515790190000001</v>
      </c>
      <c r="C22" s="82">
        <v>1812.1801385700001</v>
      </c>
      <c r="D22" s="83">
        <v>10810.996882220001</v>
      </c>
      <c r="E22" s="81">
        <v>7.9088599000000004</v>
      </c>
      <c r="F22" s="82">
        <v>4027.0669745999999</v>
      </c>
      <c r="G22" s="83">
        <v>11058.493706699999</v>
      </c>
      <c r="H22" s="81">
        <v>1.11683618</v>
      </c>
      <c r="I22" s="82"/>
      <c r="J22" s="82"/>
    </row>
    <row r="23" spans="1:10">
      <c r="A23" s="57">
        <v>1991</v>
      </c>
      <c r="B23" s="81">
        <v>21.79969981</v>
      </c>
      <c r="C23" s="82">
        <v>1923.2205882400001</v>
      </c>
      <c r="D23" s="83">
        <v>10875.81242647</v>
      </c>
      <c r="E23" s="81">
        <v>6.8479710899999997</v>
      </c>
      <c r="F23" s="82">
        <v>4183.0047794100001</v>
      </c>
      <c r="G23" s="83">
        <v>10577.713235290001</v>
      </c>
      <c r="H23" s="81">
        <v>0.46519279000000002</v>
      </c>
      <c r="I23" s="82"/>
      <c r="J23" s="82"/>
    </row>
    <row r="24" spans="1:10">
      <c r="A24" s="57">
        <v>1992</v>
      </c>
      <c r="B24" s="81">
        <v>20.110060409999999</v>
      </c>
      <c r="C24" s="82">
        <v>1815.85677603</v>
      </c>
      <c r="D24" s="83">
        <v>10668.158559199999</v>
      </c>
      <c r="E24" s="81">
        <v>6.0668775000000004</v>
      </c>
      <c r="F24" s="82">
        <v>4586.2820970000002</v>
      </c>
      <c r="G24" s="83">
        <v>10414.747039940001</v>
      </c>
      <c r="H24" s="81">
        <v>0.77810126999999996</v>
      </c>
      <c r="I24" s="82"/>
      <c r="J24" s="82"/>
    </row>
    <row r="25" spans="1:10">
      <c r="A25" s="57">
        <v>1993</v>
      </c>
      <c r="B25" s="81">
        <v>19.01844651</v>
      </c>
      <c r="C25" s="82">
        <v>1667.19073753</v>
      </c>
      <c r="D25" s="83">
        <v>11019.006232690001</v>
      </c>
      <c r="E25" s="81">
        <v>6.3777653299999999</v>
      </c>
      <c r="F25" s="82">
        <v>4528.3587257600002</v>
      </c>
      <c r="G25" s="83">
        <v>10641.64300554</v>
      </c>
      <c r="H25" s="81">
        <v>0.54506405999999996</v>
      </c>
      <c r="I25" s="82"/>
      <c r="J25" s="82"/>
    </row>
    <row r="26" spans="1:10">
      <c r="A26" s="57">
        <v>1994</v>
      </c>
      <c r="B26" s="81">
        <v>18.501794189999998</v>
      </c>
      <c r="C26" s="82">
        <v>1643.5739189200001</v>
      </c>
      <c r="D26" s="83">
        <v>11496.91738176</v>
      </c>
      <c r="E26" s="81">
        <v>5.6498631899999996</v>
      </c>
      <c r="F26" s="82">
        <v>4418.2094594600003</v>
      </c>
      <c r="G26" s="83">
        <v>11170.706249999999</v>
      </c>
      <c r="H26" s="81">
        <v>0.31441385999999999</v>
      </c>
      <c r="I26" s="82"/>
      <c r="J26" s="82"/>
    </row>
    <row r="27" spans="1:10">
      <c r="A27" s="57">
        <v>1995</v>
      </c>
      <c r="B27" s="81">
        <v>17.921998309999999</v>
      </c>
      <c r="C27" s="82">
        <v>1540.04778689</v>
      </c>
      <c r="D27" s="83">
        <v>11362.765573770001</v>
      </c>
      <c r="E27" s="81">
        <v>5.0468067599999999</v>
      </c>
      <c r="F27" s="82">
        <v>4287.8360655699998</v>
      </c>
      <c r="G27" s="83">
        <v>11835.85681967</v>
      </c>
      <c r="H27" s="81">
        <v>0.50015609999999999</v>
      </c>
      <c r="I27" s="82"/>
      <c r="J27" s="82"/>
    </row>
    <row r="28" spans="1:10">
      <c r="A28" s="57">
        <v>1996</v>
      </c>
      <c r="B28" s="81">
        <v>17.601001879999998</v>
      </c>
      <c r="C28" s="82">
        <v>1836.0804084199999</v>
      </c>
      <c r="D28" s="83">
        <v>11709.88099872</v>
      </c>
      <c r="E28" s="81">
        <v>4.3235678000000002</v>
      </c>
      <c r="F28" s="82">
        <v>3638.77753669</v>
      </c>
      <c r="G28" s="83">
        <v>11642.418953410001</v>
      </c>
      <c r="H28" s="81">
        <v>0.38102103999999998</v>
      </c>
      <c r="I28" s="82"/>
      <c r="J28" s="82"/>
    </row>
    <row r="29" spans="1:10">
      <c r="A29" s="57">
        <v>1997</v>
      </c>
      <c r="B29" s="81">
        <v>19.61288411</v>
      </c>
      <c r="C29" s="82">
        <v>1778.5291328799999</v>
      </c>
      <c r="D29" s="83">
        <v>11739.923955079999</v>
      </c>
      <c r="E29" s="81">
        <v>5.1308814399999996</v>
      </c>
      <c r="F29" s="82">
        <v>4895.0343106700002</v>
      </c>
      <c r="G29" s="83">
        <v>11421.746724889999</v>
      </c>
      <c r="H29" s="81">
        <v>0.63738762000000004</v>
      </c>
      <c r="I29" s="82"/>
      <c r="J29" s="82"/>
    </row>
    <row r="30" spans="1:10">
      <c r="A30" s="57">
        <v>1998</v>
      </c>
      <c r="B30" s="81">
        <v>18.709933060000001</v>
      </c>
      <c r="C30" s="82">
        <v>2037.90588957</v>
      </c>
      <c r="D30" s="83">
        <v>11934.58665644</v>
      </c>
      <c r="E30" s="81">
        <v>4.8713532900000001</v>
      </c>
      <c r="F30" s="82">
        <v>3947.4397546</v>
      </c>
      <c r="G30" s="83">
        <v>11934.58665644</v>
      </c>
      <c r="H30" s="81">
        <v>0.46476030000000002</v>
      </c>
      <c r="I30" s="82"/>
      <c r="J30" s="82"/>
    </row>
    <row r="31" spans="1:10">
      <c r="A31" s="57">
        <v>1999</v>
      </c>
      <c r="B31" s="81">
        <v>19.243477909999999</v>
      </c>
      <c r="C31" s="82">
        <v>1849.16155235</v>
      </c>
      <c r="D31" s="83">
        <v>12161.187996389999</v>
      </c>
      <c r="E31" s="81">
        <v>4.5245027599999998</v>
      </c>
      <c r="F31" s="82">
        <v>3934.3862815900002</v>
      </c>
      <c r="G31" s="83">
        <v>12361.84169675</v>
      </c>
      <c r="H31" s="81">
        <v>0.34464422</v>
      </c>
      <c r="I31" s="82"/>
      <c r="J31" s="82"/>
    </row>
    <row r="32" spans="1:10">
      <c r="A32" s="57">
        <v>2000</v>
      </c>
      <c r="B32" s="81">
        <v>14.9471623</v>
      </c>
      <c r="C32" s="82">
        <v>1790.24617169</v>
      </c>
      <c r="D32" s="83">
        <v>11615.107047560001</v>
      </c>
      <c r="E32" s="81">
        <v>4.8319667300000004</v>
      </c>
      <c r="F32" s="82">
        <v>3246.71763341</v>
      </c>
      <c r="G32" s="83">
        <v>11234.553306260001</v>
      </c>
      <c r="H32" s="81">
        <v>0.46294458999999999</v>
      </c>
      <c r="I32" s="82"/>
      <c r="J32" s="82"/>
    </row>
    <row r="33" spans="1:10">
      <c r="A33" s="57">
        <v>2001</v>
      </c>
      <c r="B33" s="81">
        <v>15.88546998</v>
      </c>
      <c r="C33" s="82">
        <v>1763.3123595500001</v>
      </c>
      <c r="D33" s="83">
        <v>11902.35842697</v>
      </c>
      <c r="E33" s="81">
        <v>5.3856098699999997</v>
      </c>
      <c r="F33" s="82">
        <v>4408.2808988799998</v>
      </c>
      <c r="G33" s="83">
        <v>11924.399831459999</v>
      </c>
      <c r="H33" s="81">
        <v>0.55765750000000003</v>
      </c>
      <c r="I33" s="82"/>
      <c r="J33" s="82"/>
    </row>
    <row r="34" spans="1:10">
      <c r="A34" s="57">
        <v>2002</v>
      </c>
      <c r="B34" s="81">
        <v>17.982527600000001</v>
      </c>
      <c r="C34" s="82">
        <v>1933.6972762600001</v>
      </c>
      <c r="D34" s="83">
        <v>11907.504280159999</v>
      </c>
      <c r="E34" s="81">
        <v>3.7912239200000002</v>
      </c>
      <c r="F34" s="82">
        <v>5728.3964424699998</v>
      </c>
      <c r="G34" s="83">
        <v>11689.418121180001</v>
      </c>
      <c r="H34" s="81">
        <v>0.650806</v>
      </c>
      <c r="I34" s="82"/>
      <c r="J34" s="82"/>
    </row>
    <row r="35" spans="1:10">
      <c r="A35" s="57">
        <v>2003</v>
      </c>
      <c r="B35" s="81">
        <v>18.30891162</v>
      </c>
      <c r="C35" s="82">
        <v>1722.83712575</v>
      </c>
      <c r="D35" s="83">
        <v>11870.015568860001</v>
      </c>
      <c r="E35" s="81">
        <v>3.3896400299999998</v>
      </c>
      <c r="F35" s="82">
        <v>5681.0910179599996</v>
      </c>
      <c r="G35" s="83">
        <v>12271.061676650001</v>
      </c>
      <c r="H35" s="81">
        <v>0.22495334</v>
      </c>
      <c r="I35" s="82"/>
      <c r="J35" s="82"/>
    </row>
    <row r="36" spans="1:10">
      <c r="A36" s="57">
        <v>2004</v>
      </c>
      <c r="B36" s="81">
        <v>17.3631715</v>
      </c>
      <c r="C36" s="82">
        <v>2013.04522931</v>
      </c>
      <c r="D36" s="83">
        <v>11934.64657354</v>
      </c>
      <c r="E36" s="81">
        <v>4.1510095900000001</v>
      </c>
      <c r="F36" s="82">
        <v>5744.9920927800003</v>
      </c>
      <c r="G36" s="83">
        <v>11948.434554560001</v>
      </c>
      <c r="H36" s="81">
        <v>0.46686717999999999</v>
      </c>
      <c r="I36" s="82"/>
      <c r="J36" s="82"/>
    </row>
    <row r="37" spans="1:10">
      <c r="A37" s="57">
        <v>2005</v>
      </c>
      <c r="B37" s="81">
        <v>17.792559300000001</v>
      </c>
      <c r="C37" s="82">
        <v>1714.5832904900001</v>
      </c>
      <c r="D37" s="83">
        <v>12185.868431880001</v>
      </c>
      <c r="E37" s="81">
        <v>5.8096922099999997</v>
      </c>
      <c r="F37" s="82">
        <v>5379.0848329</v>
      </c>
      <c r="G37" s="83">
        <v>11956.136683799999</v>
      </c>
      <c r="H37" s="81">
        <v>0.45845535999999998</v>
      </c>
      <c r="I37" s="82"/>
      <c r="J37" s="82"/>
    </row>
    <row r="38" spans="1:10">
      <c r="A38" s="57">
        <v>2006</v>
      </c>
      <c r="B38" s="81">
        <v>16.47325566</v>
      </c>
      <c r="C38" s="82">
        <v>1933.6471168099999</v>
      </c>
      <c r="D38" s="83">
        <v>11958.533169050001</v>
      </c>
      <c r="E38" s="81">
        <v>4.9999809900000001</v>
      </c>
      <c r="F38" s="82">
        <v>6445.4903893500004</v>
      </c>
      <c r="G38" s="83">
        <v>12317.33213406</v>
      </c>
      <c r="H38" s="81">
        <v>0.45164375000000001</v>
      </c>
      <c r="I38" s="82"/>
      <c r="J38" s="82"/>
    </row>
    <row r="39" spans="1:10">
      <c r="A39" s="57">
        <v>2007</v>
      </c>
      <c r="B39" s="81">
        <v>16.685087459999998</v>
      </c>
      <c r="C39" s="82">
        <v>1933.26351559</v>
      </c>
      <c r="D39" s="83">
        <v>12158.218927579999</v>
      </c>
      <c r="E39" s="81">
        <v>3.6291338099999999</v>
      </c>
      <c r="F39" s="82">
        <v>6276.8295960699998</v>
      </c>
      <c r="G39" s="83">
        <v>12177.04941637</v>
      </c>
      <c r="H39" s="81">
        <v>0.58425267000000003</v>
      </c>
      <c r="I39" s="82"/>
      <c r="J39" s="82"/>
    </row>
    <row r="40" spans="1:10">
      <c r="A40" s="57">
        <v>2008</v>
      </c>
      <c r="B40" s="81">
        <v>16.481652570000001</v>
      </c>
      <c r="C40" s="82">
        <v>1709.3340950100001</v>
      </c>
      <c r="D40" s="83">
        <v>12015.6424948</v>
      </c>
      <c r="E40" s="81">
        <v>5.2367891000000002</v>
      </c>
      <c r="F40" s="82">
        <v>3825.0832895399999</v>
      </c>
      <c r="G40" s="83">
        <v>11857.758197560001</v>
      </c>
      <c r="H40" s="81">
        <v>0.46369522000000002</v>
      </c>
      <c r="I40" s="82"/>
      <c r="J40" s="82"/>
    </row>
    <row r="41" spans="1:10">
      <c r="A41" s="57">
        <v>2009</v>
      </c>
      <c r="B41" s="81">
        <v>17.92085105</v>
      </c>
      <c r="C41" s="82">
        <v>1818.96028151</v>
      </c>
      <c r="D41" s="83">
        <v>12974.239474620001</v>
      </c>
      <c r="E41" s="81">
        <v>4.47928002</v>
      </c>
      <c r="F41" s="82">
        <v>4547.4007037800002</v>
      </c>
      <c r="G41" s="83">
        <v>12316.88743956</v>
      </c>
      <c r="H41" s="81">
        <v>0.99502336999999996</v>
      </c>
      <c r="I41" s="82"/>
      <c r="J41" s="82"/>
    </row>
    <row r="42" spans="1:10">
      <c r="A42" s="61">
        <v>2010</v>
      </c>
      <c r="B42" s="84">
        <v>14.745888669999999</v>
      </c>
      <c r="C42" s="85">
        <v>1356</v>
      </c>
      <c r="D42" s="86">
        <v>12578.5</v>
      </c>
      <c r="E42" s="84">
        <v>4.0958408300000002</v>
      </c>
      <c r="F42" s="85">
        <v>6000</v>
      </c>
      <c r="G42" s="86">
        <v>11957</v>
      </c>
      <c r="H42" s="84">
        <v>0.43644824999999998</v>
      </c>
      <c r="I42" s="85"/>
      <c r="J42" s="85"/>
    </row>
    <row r="43" spans="1:10">
      <c r="A43" s="150" t="s">
        <v>139</v>
      </c>
      <c r="B43" s="150"/>
      <c r="C43" s="150"/>
      <c r="D43" s="150"/>
      <c r="E43" s="150"/>
      <c r="F43" s="150"/>
      <c r="G43" s="150"/>
      <c r="H43" s="150"/>
      <c r="I43" s="150"/>
      <c r="J43" s="150"/>
    </row>
    <row r="44" spans="1:10" ht="36" customHeight="1">
      <c r="A44" s="154" t="s">
        <v>187</v>
      </c>
      <c r="B44" s="154"/>
      <c r="C44" s="154"/>
      <c r="D44" s="154"/>
      <c r="E44" s="154"/>
      <c r="F44" s="154"/>
      <c r="G44" s="154"/>
      <c r="H44" s="154"/>
      <c r="I44" s="154"/>
      <c r="J44" s="154"/>
    </row>
    <row r="45" spans="1:10" ht="17.25">
      <c r="A45" s="154" t="s">
        <v>140</v>
      </c>
      <c r="B45" s="154"/>
      <c r="C45" s="154"/>
      <c r="D45" s="154"/>
      <c r="E45" s="154"/>
      <c r="F45" s="154"/>
      <c r="G45" s="154"/>
      <c r="H45" s="154"/>
      <c r="I45" s="154"/>
      <c r="J45" s="154"/>
    </row>
    <row r="46" spans="1:10" ht="17.25">
      <c r="A46" s="160" t="s">
        <v>185</v>
      </c>
      <c r="B46" s="160"/>
      <c r="C46" s="160"/>
      <c r="D46" s="160"/>
      <c r="E46" s="160"/>
      <c r="F46" s="160"/>
      <c r="G46" s="160"/>
      <c r="H46" s="160"/>
      <c r="I46" s="160"/>
      <c r="J46" s="160"/>
    </row>
    <row r="47" spans="1:10" ht="15" customHeight="1">
      <c r="A47" s="145" t="s">
        <v>102</v>
      </c>
      <c r="B47" s="145"/>
      <c r="C47" s="145"/>
      <c r="D47" s="145"/>
      <c r="E47" s="145"/>
      <c r="F47" s="145"/>
      <c r="G47" s="145"/>
      <c r="H47" s="145"/>
      <c r="I47" s="145"/>
      <c r="J47" s="145"/>
    </row>
  </sheetData>
  <mergeCells count="9">
    <mergeCell ref="A44:J44"/>
    <mergeCell ref="A45:J45"/>
    <mergeCell ref="A47:J47"/>
    <mergeCell ref="A3:J3"/>
    <mergeCell ref="C5:D5"/>
    <mergeCell ref="F5:G5"/>
    <mergeCell ref="I5:J5"/>
    <mergeCell ref="A43:J43"/>
    <mergeCell ref="A46:J46"/>
  </mergeCells>
  <pageMargins left="0.7" right="0.7" top="0.75" bottom="0.75" header="0.3" footer="0.3"/>
  <pageSetup scale="7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view="pageBreakPreview" zoomScaleNormal="100" zoomScaleSheetLayoutView="100" workbookViewId="0"/>
  </sheetViews>
  <sheetFormatPr defaultRowHeight="15"/>
  <cols>
    <col min="1" max="1" width="9.5703125" style="35" customWidth="1"/>
    <col min="2" max="2" width="13" style="35" customWidth="1"/>
    <col min="3" max="3" width="9.5703125" style="35" customWidth="1"/>
    <col min="4" max="4" width="13" style="68" customWidth="1"/>
    <col min="5" max="5" width="13" style="35" customWidth="1"/>
    <col min="6" max="6" width="9.5703125" style="35" customWidth="1"/>
    <col min="7" max="7" width="13" style="68" customWidth="1"/>
    <col min="8" max="8" width="13" style="35" customWidth="1"/>
    <col min="9" max="9" width="9.5703125" style="35" customWidth="1"/>
    <col min="10" max="10" width="13" style="69" customWidth="1"/>
    <col min="11" max="16384" width="9.140625" style="35"/>
  </cols>
  <sheetData>
    <row r="1" spans="1:10">
      <c r="A1" s="2" t="s">
        <v>45</v>
      </c>
      <c r="B1" s="2"/>
      <c r="C1" s="2"/>
      <c r="D1" s="3"/>
    </row>
    <row r="2" spans="1:10" ht="17.25">
      <c r="A2" s="2" t="s">
        <v>188</v>
      </c>
      <c r="B2" s="2"/>
      <c r="C2" s="2"/>
      <c r="D2" s="3"/>
    </row>
    <row r="3" spans="1:10" ht="15" customHeight="1">
      <c r="A3" s="155" t="s">
        <v>180</v>
      </c>
      <c r="B3" s="155"/>
      <c r="C3" s="155"/>
      <c r="D3" s="155"/>
      <c r="E3" s="155"/>
      <c r="F3" s="155"/>
      <c r="G3" s="155"/>
      <c r="H3" s="155"/>
      <c r="I3" s="155"/>
      <c r="J3" s="155"/>
    </row>
    <row r="4" spans="1:10" ht="30">
      <c r="A4" s="88"/>
      <c r="B4" s="70" t="s">
        <v>15</v>
      </c>
      <c r="C4" s="71"/>
      <c r="D4" s="72"/>
      <c r="E4" s="70" t="s">
        <v>9</v>
      </c>
      <c r="F4" s="71"/>
      <c r="G4" s="73"/>
      <c r="H4" s="71" t="s">
        <v>16</v>
      </c>
      <c r="I4" s="71"/>
      <c r="J4" s="74"/>
    </row>
    <row r="5" spans="1:10">
      <c r="A5" s="57"/>
      <c r="B5" s="75"/>
      <c r="C5" s="152" t="s">
        <v>10</v>
      </c>
      <c r="D5" s="156"/>
      <c r="E5" s="75"/>
      <c r="F5" s="157" t="s">
        <v>10</v>
      </c>
      <c r="G5" s="158"/>
      <c r="H5" s="76"/>
      <c r="I5" s="157" t="s">
        <v>10</v>
      </c>
      <c r="J5" s="159"/>
    </row>
    <row r="6" spans="1:10" ht="60">
      <c r="A6" s="77" t="s">
        <v>0</v>
      </c>
      <c r="B6" s="78" t="s">
        <v>11</v>
      </c>
      <c r="C6" s="79" t="s">
        <v>12</v>
      </c>
      <c r="D6" s="80" t="s">
        <v>13</v>
      </c>
      <c r="E6" s="78" t="s">
        <v>11</v>
      </c>
      <c r="F6" s="79" t="s">
        <v>12</v>
      </c>
      <c r="G6" s="80" t="s">
        <v>13</v>
      </c>
      <c r="H6" s="78" t="s">
        <v>11</v>
      </c>
      <c r="I6" s="79" t="s">
        <v>12</v>
      </c>
      <c r="J6" s="105" t="s">
        <v>13</v>
      </c>
    </row>
    <row r="7" spans="1:10">
      <c r="A7" s="57">
        <v>1975</v>
      </c>
      <c r="B7" s="29">
        <f>19.20432083/100</f>
        <v>0.19204320829999999</v>
      </c>
      <c r="C7" s="12">
        <v>2464.30578358</v>
      </c>
      <c r="D7" s="13">
        <v>11792.88246269</v>
      </c>
      <c r="E7" s="29">
        <f>10.29127418/100</f>
        <v>0.1029127418</v>
      </c>
      <c r="F7" s="12">
        <v>5538.5882462700001</v>
      </c>
      <c r="G7" s="13">
        <v>11101.575559700001</v>
      </c>
      <c r="H7" s="29">
        <f>0.35794522/100</f>
        <v>3.5794522E-3</v>
      </c>
      <c r="I7" s="12">
        <v>2086.1202425400002</v>
      </c>
      <c r="J7" s="12">
        <v>11506.19342351</v>
      </c>
    </row>
    <row r="8" spans="1:10">
      <c r="A8" s="57">
        <v>1976</v>
      </c>
      <c r="B8" s="81">
        <v>18.58708949</v>
      </c>
      <c r="C8" s="82">
        <v>2302.4471831000001</v>
      </c>
      <c r="D8" s="83">
        <v>11753.992869719999</v>
      </c>
      <c r="E8" s="81">
        <v>10.87552921</v>
      </c>
      <c r="F8" s="82">
        <v>5756.1179577499997</v>
      </c>
      <c r="G8" s="83">
        <v>11834.578521130001</v>
      </c>
      <c r="H8" s="81">
        <v>0.67666117000000003</v>
      </c>
      <c r="I8" s="82">
        <v>2824.3352112699999</v>
      </c>
      <c r="J8" s="82">
        <v>11936.269938380001</v>
      </c>
    </row>
    <row r="9" spans="1:10">
      <c r="A9" s="57">
        <v>1977</v>
      </c>
      <c r="B9" s="81">
        <v>21.30001562</v>
      </c>
      <c r="C9" s="82">
        <v>2369.96540362</v>
      </c>
      <c r="D9" s="83">
        <v>12004.23385502</v>
      </c>
      <c r="E9" s="81">
        <v>8.7619106200000001</v>
      </c>
      <c r="F9" s="82">
        <v>4629.5119645799996</v>
      </c>
      <c r="G9" s="83">
        <v>11864.190444809999</v>
      </c>
      <c r="H9" s="81">
        <v>0.52960879000000005</v>
      </c>
      <c r="I9" s="82">
        <v>2635.6887973600001</v>
      </c>
      <c r="J9" s="82">
        <v>11997.05214168</v>
      </c>
    </row>
    <row r="10" spans="1:10">
      <c r="A10" s="57">
        <v>1978</v>
      </c>
      <c r="B10" s="81">
        <v>21.133190989999999</v>
      </c>
      <c r="C10" s="82">
        <v>2788.0799079799999</v>
      </c>
      <c r="D10" s="83">
        <v>12195.342331289999</v>
      </c>
      <c r="E10" s="81">
        <v>9.4666754599999994</v>
      </c>
      <c r="F10" s="82">
        <v>5656.3923312899997</v>
      </c>
      <c r="G10" s="83">
        <v>12171.94118098</v>
      </c>
      <c r="H10" s="81">
        <v>1.5241014799999999</v>
      </c>
      <c r="I10" s="82">
        <v>5179.1760161000002</v>
      </c>
      <c r="J10" s="82">
        <v>12506.24332822</v>
      </c>
    </row>
    <row r="11" spans="1:10">
      <c r="A11" s="57">
        <v>1979</v>
      </c>
      <c r="B11" s="81">
        <v>26.889082460000001</v>
      </c>
      <c r="C11" s="82">
        <v>2423.8431535300001</v>
      </c>
      <c r="D11" s="83">
        <v>11962.44979253</v>
      </c>
      <c r="E11" s="81">
        <v>10.91368029</v>
      </c>
      <c r="F11" s="82">
        <v>5134.0856846500001</v>
      </c>
      <c r="G11" s="83">
        <v>12016.71493776</v>
      </c>
      <c r="H11" s="81">
        <v>0.47789119000000002</v>
      </c>
      <c r="I11" s="82">
        <v>6450.0154564300001</v>
      </c>
      <c r="J11" s="82">
        <v>12351.35</v>
      </c>
    </row>
    <row r="12" spans="1:10">
      <c r="A12" s="57">
        <v>1980</v>
      </c>
      <c r="B12" s="81">
        <v>25.00723073</v>
      </c>
      <c r="C12" s="82">
        <v>2688.3228536900001</v>
      </c>
      <c r="D12" s="83">
        <v>12160.70749698</v>
      </c>
      <c r="E12" s="81">
        <v>10.855892150000001</v>
      </c>
      <c r="F12" s="82">
        <v>5633.6177448600001</v>
      </c>
      <c r="G12" s="83">
        <v>11860.247883919999</v>
      </c>
      <c r="H12" s="81">
        <v>0.39799863000000002</v>
      </c>
      <c r="I12" s="82">
        <v>3953.4159613100001</v>
      </c>
      <c r="J12" s="82">
        <v>11114.37007255</v>
      </c>
    </row>
    <row r="13" spans="1:10">
      <c r="A13" s="57">
        <v>1981</v>
      </c>
      <c r="B13" s="81">
        <v>26.59706143</v>
      </c>
      <c r="C13" s="82">
        <v>2410.60629139</v>
      </c>
      <c r="D13" s="83">
        <v>12320.07466887</v>
      </c>
      <c r="E13" s="81">
        <v>12.171664979999999</v>
      </c>
      <c r="F13" s="82">
        <v>5595.2770281499998</v>
      </c>
      <c r="G13" s="83">
        <v>12197.379139070001</v>
      </c>
      <c r="H13" s="81">
        <v>0.78377953</v>
      </c>
      <c r="I13" s="82">
        <v>5773.9072847699999</v>
      </c>
      <c r="J13" s="82">
        <v>12243.089238410001</v>
      </c>
    </row>
    <row r="14" spans="1:10">
      <c r="A14" s="57">
        <v>1982</v>
      </c>
      <c r="B14" s="81">
        <v>29.065365700000001</v>
      </c>
      <c r="C14" s="82">
        <v>2471.76804124</v>
      </c>
      <c r="D14" s="83">
        <v>12872.293840210001</v>
      </c>
      <c r="E14" s="81">
        <v>12.00273565</v>
      </c>
      <c r="F14" s="82">
        <v>6350.1968041199998</v>
      </c>
      <c r="G14" s="83">
        <v>13177.894252579999</v>
      </c>
      <c r="H14" s="81">
        <v>0.86030589000000002</v>
      </c>
      <c r="I14" s="82">
        <v>4262.6763402099996</v>
      </c>
      <c r="J14" s="82">
        <v>14421.642989690001</v>
      </c>
    </row>
    <row r="15" spans="1:10">
      <c r="A15" s="57">
        <v>1983</v>
      </c>
      <c r="B15" s="81">
        <v>32.176657609999999</v>
      </c>
      <c r="C15" s="82">
        <v>2431.5693467299998</v>
      </c>
      <c r="D15" s="83">
        <v>13130.47447236</v>
      </c>
      <c r="E15" s="81">
        <v>11.83173405</v>
      </c>
      <c r="F15" s="82">
        <v>6357.1299497500004</v>
      </c>
      <c r="G15" s="83">
        <v>13143.61809045</v>
      </c>
      <c r="H15" s="81">
        <v>0.64165762000000004</v>
      </c>
      <c r="I15" s="82">
        <v>3106.2750753800001</v>
      </c>
      <c r="J15" s="82">
        <v>12801.8840201</v>
      </c>
    </row>
    <row r="16" spans="1:10">
      <c r="A16" s="57">
        <v>1984</v>
      </c>
      <c r="B16" s="81">
        <v>32.675342139999998</v>
      </c>
      <c r="C16" s="82">
        <v>2951.0401157199999</v>
      </c>
      <c r="D16" s="83">
        <v>13742.09421408</v>
      </c>
      <c r="E16" s="81">
        <v>13.70112119</v>
      </c>
      <c r="F16" s="82">
        <v>6564.1725650899998</v>
      </c>
      <c r="G16" s="83">
        <v>13241.846673100001</v>
      </c>
      <c r="H16" s="81">
        <v>1.09165018</v>
      </c>
      <c r="I16" s="82">
        <v>4035.6104146600001</v>
      </c>
      <c r="J16" s="82">
        <v>14281.226542910001</v>
      </c>
    </row>
    <row r="17" spans="1:10">
      <c r="A17" s="57">
        <v>1985</v>
      </c>
      <c r="B17" s="81">
        <v>33.449020750000003</v>
      </c>
      <c r="C17" s="82">
        <v>2898.7724442399999</v>
      </c>
      <c r="D17" s="83">
        <v>13673.454925649999</v>
      </c>
      <c r="E17" s="81">
        <v>12.821042329999999</v>
      </c>
      <c r="F17" s="82">
        <v>6722.2755808600004</v>
      </c>
      <c r="G17" s="83">
        <v>13587.362802039999</v>
      </c>
      <c r="H17" s="81">
        <v>1.74347377</v>
      </c>
      <c r="I17" s="82">
        <v>5971.7548327100003</v>
      </c>
      <c r="J17" s="82">
        <v>13699.788986989999</v>
      </c>
    </row>
    <row r="18" spans="1:10">
      <c r="A18" s="57">
        <v>1986</v>
      </c>
      <c r="B18" s="81">
        <v>32.329982090000001</v>
      </c>
      <c r="C18" s="82">
        <v>2806.67260274</v>
      </c>
      <c r="D18" s="83">
        <v>13933.835616439999</v>
      </c>
      <c r="E18" s="81">
        <v>14.93051288</v>
      </c>
      <c r="F18" s="82">
        <v>6437.4320547899997</v>
      </c>
      <c r="G18" s="83">
        <v>13734.78082192</v>
      </c>
      <c r="H18" s="81">
        <v>1.53099086</v>
      </c>
      <c r="I18" s="82">
        <v>4854.9464383599998</v>
      </c>
      <c r="J18" s="82">
        <v>13782.553972600001</v>
      </c>
    </row>
    <row r="19" spans="1:10">
      <c r="A19" s="57">
        <v>1987</v>
      </c>
      <c r="B19" s="81">
        <v>34.806386760000002</v>
      </c>
      <c r="C19" s="82">
        <v>3203.2213215900001</v>
      </c>
      <c r="D19" s="83">
        <v>14133.157863439999</v>
      </c>
      <c r="E19" s="81">
        <v>12.85267895</v>
      </c>
      <c r="F19" s="82">
        <v>6913.4273127799997</v>
      </c>
      <c r="G19" s="83">
        <v>14057.302202639999</v>
      </c>
      <c r="H19" s="81">
        <v>1.65897874</v>
      </c>
      <c r="I19" s="82">
        <v>5665.1696035200002</v>
      </c>
      <c r="J19" s="82">
        <v>15578.25621145</v>
      </c>
    </row>
    <row r="20" spans="1:10">
      <c r="A20" s="57">
        <v>1988</v>
      </c>
      <c r="B20" s="81">
        <v>37.515833489999999</v>
      </c>
      <c r="C20" s="82">
        <v>3232.5317796600002</v>
      </c>
      <c r="D20" s="83">
        <v>13953.45432203</v>
      </c>
      <c r="E20" s="81">
        <v>12.730089680000001</v>
      </c>
      <c r="F20" s="82">
        <v>5907.2209321999999</v>
      </c>
      <c r="G20" s="83">
        <v>14269.31885593</v>
      </c>
      <c r="H20" s="81">
        <v>1.7113554</v>
      </c>
      <c r="I20" s="82">
        <v>5596.8978813599997</v>
      </c>
      <c r="J20" s="82">
        <v>14575.02400424</v>
      </c>
    </row>
    <row r="21" spans="1:10">
      <c r="A21" s="57">
        <v>1989</v>
      </c>
      <c r="B21" s="81">
        <v>36.373962069999997</v>
      </c>
      <c r="C21" s="82">
        <v>3182.5348912200002</v>
      </c>
      <c r="D21" s="83">
        <v>14029.85028203</v>
      </c>
      <c r="E21" s="81">
        <v>13.05257175</v>
      </c>
      <c r="F21" s="82">
        <v>7239.7399677699996</v>
      </c>
      <c r="G21" s="83">
        <v>14424.154411760001</v>
      </c>
      <c r="H21" s="81">
        <v>1.67192943</v>
      </c>
      <c r="I21" s="82">
        <v>4794.8787268300002</v>
      </c>
      <c r="J21" s="82">
        <v>14869.39315068</v>
      </c>
    </row>
    <row r="22" spans="1:10">
      <c r="A22" s="57">
        <v>1990</v>
      </c>
      <c r="B22" s="81">
        <v>40.014807670000003</v>
      </c>
      <c r="C22" s="82">
        <v>3372.6685912200001</v>
      </c>
      <c r="D22" s="83">
        <v>14307.833371819999</v>
      </c>
      <c r="E22" s="81">
        <v>12.249672690000001</v>
      </c>
      <c r="F22" s="82">
        <v>7047.3672055400002</v>
      </c>
      <c r="G22" s="83">
        <v>14598.11778291</v>
      </c>
      <c r="H22" s="81">
        <v>2.4815221300000001</v>
      </c>
      <c r="I22" s="82">
        <v>5621.1143187099997</v>
      </c>
      <c r="J22" s="82">
        <v>14968.1045612</v>
      </c>
    </row>
    <row r="23" spans="1:10">
      <c r="A23" s="57">
        <v>1991</v>
      </c>
      <c r="B23" s="81">
        <v>39.799571389999997</v>
      </c>
      <c r="C23" s="82">
        <v>3437.75680147</v>
      </c>
      <c r="D23" s="83">
        <v>14352.03363971</v>
      </c>
      <c r="E23" s="81">
        <v>14.393274720000001</v>
      </c>
      <c r="F23" s="82">
        <v>7051.8088235300002</v>
      </c>
      <c r="G23" s="83">
        <v>14356.84169118</v>
      </c>
      <c r="H23" s="81">
        <v>2.34576933</v>
      </c>
      <c r="I23" s="82">
        <v>5602.1813051500003</v>
      </c>
      <c r="J23" s="82">
        <v>14114.03509191</v>
      </c>
    </row>
    <row r="24" spans="1:10">
      <c r="A24" s="57">
        <v>1992</v>
      </c>
      <c r="B24" s="81">
        <v>41.079096999999997</v>
      </c>
      <c r="C24" s="82">
        <v>3404.7314550599999</v>
      </c>
      <c r="D24" s="83">
        <v>14234.57589158</v>
      </c>
      <c r="E24" s="81">
        <v>13.947753090000001</v>
      </c>
      <c r="F24" s="82">
        <v>6492.3098430800001</v>
      </c>
      <c r="G24" s="83">
        <v>14269.55600927</v>
      </c>
      <c r="H24" s="81">
        <v>1.34570342</v>
      </c>
      <c r="I24" s="82">
        <v>5074.4490727499997</v>
      </c>
      <c r="J24" s="82">
        <v>14756.945649069999</v>
      </c>
    </row>
    <row r="25" spans="1:10">
      <c r="A25" s="57">
        <v>1993</v>
      </c>
      <c r="B25" s="81">
        <v>41.552203630000001</v>
      </c>
      <c r="C25" s="82">
        <v>3169.85110803</v>
      </c>
      <c r="D25" s="83">
        <v>14119.422506929999</v>
      </c>
      <c r="E25" s="81">
        <v>10.85619996</v>
      </c>
      <c r="F25" s="82">
        <v>6194.79473684</v>
      </c>
      <c r="G25" s="83">
        <v>14226.59366343</v>
      </c>
      <c r="H25" s="81">
        <v>2.03093959</v>
      </c>
      <c r="I25" s="82">
        <v>4610.6239092799997</v>
      </c>
      <c r="J25" s="82">
        <v>15730.008760389999</v>
      </c>
    </row>
    <row r="26" spans="1:10">
      <c r="A26" s="57">
        <v>1994</v>
      </c>
      <c r="B26" s="81">
        <v>38.209850950000003</v>
      </c>
      <c r="C26" s="82">
        <v>2951.3639189199998</v>
      </c>
      <c r="D26" s="83">
        <v>14599.236790540001</v>
      </c>
      <c r="E26" s="81">
        <v>11.033742330000001</v>
      </c>
      <c r="F26" s="82">
        <v>7510.9560810800003</v>
      </c>
      <c r="G26" s="83">
        <v>14378.326317569999</v>
      </c>
      <c r="H26" s="81">
        <v>1.57422774</v>
      </c>
      <c r="I26" s="82">
        <v>4683.3020270300003</v>
      </c>
      <c r="J26" s="82">
        <v>15080.085253380001</v>
      </c>
    </row>
    <row r="27" spans="1:10">
      <c r="A27" s="57">
        <v>1995</v>
      </c>
      <c r="B27" s="81">
        <v>35.869431689999999</v>
      </c>
      <c r="C27" s="82">
        <v>3215.8770491800001</v>
      </c>
      <c r="D27" s="83">
        <v>14761.590295079999</v>
      </c>
      <c r="E27" s="81">
        <v>10.501706459999999</v>
      </c>
      <c r="F27" s="82">
        <v>6860.5377049199997</v>
      </c>
      <c r="G27" s="83">
        <v>15101.758622949999</v>
      </c>
      <c r="H27" s="81">
        <v>2.7347433300000001</v>
      </c>
      <c r="I27" s="82">
        <v>4416.4711475399999</v>
      </c>
      <c r="J27" s="82">
        <v>15003.13839344</v>
      </c>
    </row>
    <row r="28" spans="1:10">
      <c r="A28" s="57">
        <v>1996</v>
      </c>
      <c r="B28" s="81">
        <v>37.501852239999998</v>
      </c>
      <c r="C28" s="82">
        <v>3438.47785578</v>
      </c>
      <c r="D28" s="83">
        <v>14788.793107850001</v>
      </c>
      <c r="E28" s="81">
        <v>9.0819719499999998</v>
      </c>
      <c r="F28" s="82">
        <v>7377.7049138499997</v>
      </c>
      <c r="G28" s="83">
        <v>14980.74696873</v>
      </c>
      <c r="H28" s="81">
        <v>1.5536646300000001</v>
      </c>
      <c r="I28" s="82">
        <v>6259.3650287199998</v>
      </c>
      <c r="J28" s="82">
        <v>16249.311614550001</v>
      </c>
    </row>
    <row r="29" spans="1:10">
      <c r="A29" s="57">
        <v>1997</v>
      </c>
      <c r="B29" s="81">
        <v>35.330688459999998</v>
      </c>
      <c r="C29" s="82">
        <v>3263.35620711</v>
      </c>
      <c r="D29" s="83">
        <v>15286.104366809999</v>
      </c>
      <c r="E29" s="81">
        <v>13.247541569999999</v>
      </c>
      <c r="F29" s="82">
        <v>6861.2064254500001</v>
      </c>
      <c r="G29" s="83">
        <v>15481.905739239999</v>
      </c>
      <c r="H29" s="81">
        <v>1.0228837900000001</v>
      </c>
      <c r="I29" s="82">
        <v>5440.9666094800004</v>
      </c>
      <c r="J29" s="82">
        <v>16297.744791020001</v>
      </c>
    </row>
    <row r="30" spans="1:10">
      <c r="A30" s="57">
        <v>1998</v>
      </c>
      <c r="B30" s="81">
        <v>38.144803699999997</v>
      </c>
      <c r="C30" s="82">
        <v>3514.1841717799998</v>
      </c>
      <c r="D30" s="83">
        <v>15520.98009202</v>
      </c>
      <c r="E30" s="81">
        <v>11.338065289999999</v>
      </c>
      <c r="F30" s="82">
        <v>7220.9263803699996</v>
      </c>
      <c r="G30" s="83">
        <v>15194.032592019999</v>
      </c>
      <c r="H30" s="81">
        <v>1.62650344</v>
      </c>
      <c r="I30" s="82">
        <v>6619.1825153399996</v>
      </c>
      <c r="J30" s="82">
        <v>14810.922331289999</v>
      </c>
    </row>
    <row r="31" spans="1:10">
      <c r="A31" s="57">
        <v>1999</v>
      </c>
      <c r="B31" s="81">
        <v>40.578537269999998</v>
      </c>
      <c r="C31" s="82">
        <v>3501.60379061</v>
      </c>
      <c r="D31" s="83">
        <v>15824.10162455</v>
      </c>
      <c r="E31" s="81">
        <v>10.13986027</v>
      </c>
      <c r="F31" s="82">
        <v>7750.7409747299998</v>
      </c>
      <c r="G31" s="83">
        <v>15855.5767148</v>
      </c>
      <c r="H31" s="81">
        <v>1.5270946400000001</v>
      </c>
      <c r="I31" s="82">
        <v>6426.1642599300003</v>
      </c>
      <c r="J31" s="82">
        <v>16453.6034296</v>
      </c>
    </row>
    <row r="32" spans="1:10">
      <c r="A32" s="57">
        <v>2000</v>
      </c>
      <c r="B32" s="81">
        <v>35.129440449999997</v>
      </c>
      <c r="C32" s="82">
        <v>3792.8944315499998</v>
      </c>
      <c r="D32" s="83">
        <v>15376.39402552</v>
      </c>
      <c r="E32" s="81">
        <v>10.42885744</v>
      </c>
      <c r="F32" s="82">
        <v>7585.7888631100004</v>
      </c>
      <c r="G32" s="83">
        <v>15171.577726220001</v>
      </c>
      <c r="H32" s="81">
        <v>1.4467277199999999</v>
      </c>
      <c r="I32" s="82">
        <v>4322.63535383</v>
      </c>
      <c r="J32" s="82">
        <v>15327.08639791</v>
      </c>
    </row>
    <row r="33" spans="1:10">
      <c r="A33" s="57">
        <v>2001</v>
      </c>
      <c r="B33" s="81">
        <v>34.958927510000002</v>
      </c>
      <c r="C33" s="82">
        <v>3269.4749999999999</v>
      </c>
      <c r="D33" s="83">
        <v>15428.983146070001</v>
      </c>
      <c r="E33" s="81">
        <v>10.372020340000001</v>
      </c>
      <c r="F33" s="82">
        <v>7347.13483146</v>
      </c>
      <c r="G33" s="83">
        <v>15796.339887640001</v>
      </c>
      <c r="H33" s="81">
        <v>1.10132691</v>
      </c>
      <c r="I33" s="82">
        <v>6149.5518539300001</v>
      </c>
      <c r="J33" s="82">
        <v>16016.753932580001</v>
      </c>
    </row>
    <row r="34" spans="1:10">
      <c r="A34" s="57">
        <v>2002</v>
      </c>
      <c r="B34" s="81">
        <v>36.625204189999998</v>
      </c>
      <c r="C34" s="82">
        <v>3634.76931629</v>
      </c>
      <c r="D34" s="83">
        <v>15658.58621456</v>
      </c>
      <c r="E34" s="81">
        <v>10.587786680000001</v>
      </c>
      <c r="F34" s="82">
        <v>7996.4924958299998</v>
      </c>
      <c r="G34" s="83">
        <v>15658.58621456</v>
      </c>
      <c r="H34" s="81">
        <v>1.0326757499999999</v>
      </c>
      <c r="I34" s="82">
        <v>9632.1386881599992</v>
      </c>
      <c r="J34" s="82">
        <v>16058.41083936</v>
      </c>
    </row>
    <row r="35" spans="1:10">
      <c r="A35" s="57">
        <v>2003</v>
      </c>
      <c r="B35" s="81">
        <v>34.541782959999999</v>
      </c>
      <c r="C35" s="82">
        <v>3559.5808383200001</v>
      </c>
      <c r="D35" s="83">
        <v>15479.43053892</v>
      </c>
      <c r="E35" s="81">
        <v>9.7826368099999996</v>
      </c>
      <c r="F35" s="82">
        <v>7119.1616766500001</v>
      </c>
      <c r="G35" s="83">
        <v>15173.30658683</v>
      </c>
      <c r="H35" s="81">
        <v>0.98422255000000003</v>
      </c>
      <c r="I35" s="82">
        <v>6371.6497006</v>
      </c>
      <c r="J35" s="82">
        <v>15766.570059879999</v>
      </c>
    </row>
    <row r="36" spans="1:10">
      <c r="A36" s="57">
        <v>2004</v>
      </c>
      <c r="B36" s="81">
        <v>36.59314517</v>
      </c>
      <c r="C36" s="82">
        <v>2872.4960463900002</v>
      </c>
      <c r="D36" s="83">
        <v>15395.42981023</v>
      </c>
      <c r="E36" s="81">
        <v>8.5660787299999992</v>
      </c>
      <c r="F36" s="82">
        <v>7817.7852398499999</v>
      </c>
      <c r="G36" s="83">
        <v>15846.41168951</v>
      </c>
      <c r="H36" s="81">
        <v>1.5559538799999999</v>
      </c>
      <c r="I36" s="82">
        <v>5653.0722192900002</v>
      </c>
      <c r="J36" s="82">
        <v>15743.00183184</v>
      </c>
    </row>
    <row r="37" spans="1:10">
      <c r="A37" s="57">
        <v>2005</v>
      </c>
      <c r="B37" s="81">
        <v>36.072323269999998</v>
      </c>
      <c r="C37" s="82">
        <v>3382.09958869</v>
      </c>
      <c r="D37" s="83">
        <v>15695.72128535</v>
      </c>
      <c r="E37" s="81">
        <v>9.7964044500000007</v>
      </c>
      <c r="F37" s="82">
        <v>7284.1773778899997</v>
      </c>
      <c r="G37" s="83">
        <v>15843.646118250001</v>
      </c>
      <c r="H37" s="81">
        <v>0.96890173999999996</v>
      </c>
      <c r="I37" s="82">
        <v>6321.5453213399996</v>
      </c>
      <c r="J37" s="82">
        <v>16556.374858610001</v>
      </c>
    </row>
    <row r="38" spans="1:10">
      <c r="A38" s="57">
        <v>2006</v>
      </c>
      <c r="B38" s="81">
        <v>37.485294430000003</v>
      </c>
      <c r="C38" s="82">
        <v>3622.3655988199998</v>
      </c>
      <c r="D38" s="83">
        <v>15836.56988664</v>
      </c>
      <c r="E38" s="81">
        <v>10.00843544</v>
      </c>
      <c r="F38" s="82">
        <v>7309.1861015300001</v>
      </c>
      <c r="G38" s="83">
        <v>15984.816165599999</v>
      </c>
      <c r="H38" s="81">
        <v>1.2876290399999999</v>
      </c>
      <c r="I38" s="82">
        <v>6058.7609659899999</v>
      </c>
      <c r="J38" s="82">
        <v>14246.68225727</v>
      </c>
    </row>
    <row r="39" spans="1:10">
      <c r="A39" s="57">
        <v>2007</v>
      </c>
      <c r="B39" s="81">
        <v>37.071499580000001</v>
      </c>
      <c r="C39" s="82">
        <v>3138.4147980299999</v>
      </c>
      <c r="D39" s="83">
        <v>15472.38495431</v>
      </c>
      <c r="E39" s="81">
        <v>9.4181134100000001</v>
      </c>
      <c r="F39" s="82">
        <v>6904.5125556800003</v>
      </c>
      <c r="G39" s="83">
        <v>15453.554465519999</v>
      </c>
      <c r="H39" s="81">
        <v>0.89646534</v>
      </c>
      <c r="I39" s="82">
        <v>4800.2054335900002</v>
      </c>
      <c r="J39" s="82">
        <v>14853.07110083</v>
      </c>
    </row>
    <row r="40" spans="1:10">
      <c r="A40" s="57">
        <v>2008</v>
      </c>
      <c r="B40" s="81">
        <v>34.996514259999998</v>
      </c>
      <c r="C40" s="82">
        <v>3442.5749605800002</v>
      </c>
      <c r="D40" s="83">
        <v>15657.938601100001</v>
      </c>
      <c r="E40" s="81">
        <v>10.72234802</v>
      </c>
      <c r="F40" s="82">
        <v>7172.0311678799999</v>
      </c>
      <c r="G40" s="83">
        <v>16137.07012773</v>
      </c>
      <c r="H40" s="81">
        <v>1.8559508300000001</v>
      </c>
      <c r="I40" s="82">
        <v>5952.7858693400003</v>
      </c>
      <c r="J40" s="82">
        <v>15287.38365743</v>
      </c>
    </row>
    <row r="41" spans="1:10">
      <c r="A41" s="57">
        <v>2009</v>
      </c>
      <c r="B41" s="81">
        <v>38.124269900000002</v>
      </c>
      <c r="C41" s="82">
        <v>3819.8165911699998</v>
      </c>
      <c r="D41" s="83">
        <v>16509.085621689999</v>
      </c>
      <c r="E41" s="81">
        <v>9.50917089</v>
      </c>
      <c r="F41" s="82">
        <v>7275.8411260399998</v>
      </c>
      <c r="G41" s="83">
        <v>17042.647304270002</v>
      </c>
      <c r="H41" s="81">
        <v>1.7415883299999999</v>
      </c>
      <c r="I41" s="82">
        <v>8185.3212667999996</v>
      </c>
      <c r="J41" s="82">
        <v>16613.170571139999</v>
      </c>
    </row>
    <row r="42" spans="1:10">
      <c r="A42" s="61">
        <v>2010</v>
      </c>
      <c r="B42" s="84">
        <v>32.747541249999998</v>
      </c>
      <c r="C42" s="85">
        <v>3000</v>
      </c>
      <c r="D42" s="86">
        <v>16433</v>
      </c>
      <c r="E42" s="84">
        <v>10.33904633</v>
      </c>
      <c r="F42" s="85">
        <v>7200</v>
      </c>
      <c r="G42" s="86">
        <v>16718.5</v>
      </c>
      <c r="H42" s="84">
        <v>1.5859173099999999</v>
      </c>
      <c r="I42" s="85">
        <v>6900</v>
      </c>
      <c r="J42" s="85">
        <v>15917</v>
      </c>
    </row>
    <row r="43" spans="1:10">
      <c r="A43" s="150" t="s">
        <v>139</v>
      </c>
      <c r="B43" s="150"/>
      <c r="C43" s="150"/>
      <c r="D43" s="150"/>
      <c r="E43" s="150"/>
      <c r="F43" s="150"/>
      <c r="G43" s="150"/>
      <c r="H43" s="150"/>
      <c r="I43" s="150"/>
      <c r="J43" s="150"/>
    </row>
    <row r="44" spans="1:10" ht="36" customHeight="1">
      <c r="A44" s="154" t="s">
        <v>187</v>
      </c>
      <c r="B44" s="154"/>
      <c r="C44" s="154"/>
      <c r="D44" s="154"/>
      <c r="E44" s="154"/>
      <c r="F44" s="154"/>
      <c r="G44" s="154"/>
      <c r="H44" s="154"/>
      <c r="I44" s="154"/>
      <c r="J44" s="154"/>
    </row>
    <row r="45" spans="1:10" ht="17.25">
      <c r="A45" s="154" t="s">
        <v>140</v>
      </c>
      <c r="B45" s="154"/>
      <c r="C45" s="154"/>
      <c r="D45" s="154"/>
      <c r="E45" s="154"/>
      <c r="F45" s="154"/>
      <c r="G45" s="154"/>
      <c r="H45" s="154"/>
      <c r="I45" s="154"/>
      <c r="J45" s="154"/>
    </row>
    <row r="46" spans="1:10" ht="15" customHeight="1">
      <c r="A46" s="145" t="s">
        <v>102</v>
      </c>
      <c r="B46" s="145"/>
      <c r="C46" s="145"/>
      <c r="D46" s="145"/>
      <c r="E46" s="145"/>
      <c r="F46" s="145"/>
      <c r="G46" s="145"/>
      <c r="H46" s="145"/>
      <c r="I46" s="145"/>
      <c r="J46" s="145"/>
    </row>
  </sheetData>
  <mergeCells count="8">
    <mergeCell ref="A44:J44"/>
    <mergeCell ref="A45:J45"/>
    <mergeCell ref="A46:J46"/>
    <mergeCell ref="A3:J3"/>
    <mergeCell ref="C5:D5"/>
    <mergeCell ref="F5:G5"/>
    <mergeCell ref="I5:J5"/>
    <mergeCell ref="A43:J43"/>
  </mergeCells>
  <pageMargins left="0.7" right="0.7" top="0.75" bottom="0.75" header="0.3" footer="0.3"/>
  <pageSetup scale="7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view="pageBreakPreview" zoomScaleNormal="100" zoomScaleSheetLayoutView="100" workbookViewId="0"/>
  </sheetViews>
  <sheetFormatPr defaultRowHeight="15"/>
  <cols>
    <col min="1" max="1" width="9.5703125" style="35" customWidth="1"/>
    <col min="2" max="2" width="13" style="35" customWidth="1"/>
    <col min="3" max="3" width="9.5703125" style="35" customWidth="1"/>
    <col min="4" max="4" width="13" style="68" customWidth="1"/>
    <col min="5" max="5" width="13" style="35" customWidth="1"/>
    <col min="6" max="6" width="9.5703125" style="35" customWidth="1"/>
    <col min="7" max="7" width="13" style="68" customWidth="1"/>
    <col min="8" max="8" width="13" style="35" customWidth="1"/>
    <col min="9" max="9" width="9.5703125" style="35" customWidth="1"/>
    <col min="10" max="10" width="13" style="69" customWidth="1"/>
    <col min="11" max="16384" width="9.140625" style="35"/>
  </cols>
  <sheetData>
    <row r="1" spans="1:10">
      <c r="A1" s="2" t="s">
        <v>46</v>
      </c>
      <c r="B1" s="2"/>
      <c r="C1" s="2"/>
      <c r="D1" s="3"/>
    </row>
    <row r="2" spans="1:10" ht="17.25">
      <c r="A2" s="2" t="s">
        <v>189</v>
      </c>
      <c r="B2" s="2"/>
      <c r="C2" s="2"/>
      <c r="D2" s="3"/>
    </row>
    <row r="3" spans="1:10" ht="15" customHeight="1">
      <c r="A3" s="155" t="s">
        <v>180</v>
      </c>
      <c r="B3" s="155"/>
      <c r="C3" s="155"/>
      <c r="D3" s="155"/>
      <c r="E3" s="155"/>
      <c r="F3" s="155"/>
      <c r="G3" s="155"/>
      <c r="H3" s="155"/>
      <c r="I3" s="155"/>
      <c r="J3" s="155"/>
    </row>
    <row r="4" spans="1:10" ht="30">
      <c r="A4" s="88"/>
      <c r="B4" s="70" t="s">
        <v>15</v>
      </c>
      <c r="C4" s="71"/>
      <c r="D4" s="72"/>
      <c r="E4" s="70" t="s">
        <v>9</v>
      </c>
      <c r="F4" s="71"/>
      <c r="G4" s="73"/>
      <c r="H4" s="71" t="s">
        <v>16</v>
      </c>
      <c r="I4" s="71"/>
      <c r="J4" s="74"/>
    </row>
    <row r="5" spans="1:10">
      <c r="A5" s="57"/>
      <c r="B5" s="75"/>
      <c r="C5" s="152" t="s">
        <v>10</v>
      </c>
      <c r="D5" s="156"/>
      <c r="E5" s="75"/>
      <c r="F5" s="157" t="s">
        <v>10</v>
      </c>
      <c r="G5" s="158"/>
      <c r="H5" s="76"/>
      <c r="I5" s="157" t="s">
        <v>10</v>
      </c>
      <c r="J5" s="159"/>
    </row>
    <row r="6" spans="1:10" ht="60">
      <c r="A6" s="77" t="s">
        <v>0</v>
      </c>
      <c r="B6" s="78" t="s">
        <v>11</v>
      </c>
      <c r="C6" s="79" t="s">
        <v>12</v>
      </c>
      <c r="D6" s="80" t="s">
        <v>13</v>
      </c>
      <c r="E6" s="78" t="s">
        <v>11</v>
      </c>
      <c r="F6" s="79" t="s">
        <v>12</v>
      </c>
      <c r="G6" s="80" t="s">
        <v>13</v>
      </c>
      <c r="H6" s="78" t="s">
        <v>11</v>
      </c>
      <c r="I6" s="79" t="s">
        <v>12</v>
      </c>
      <c r="J6" s="105" t="s">
        <v>13</v>
      </c>
    </row>
    <row r="7" spans="1:10">
      <c r="A7" s="57">
        <v>1975</v>
      </c>
      <c r="B7" s="29">
        <f>35.86557081/100</f>
        <v>0.35865570810000003</v>
      </c>
      <c r="C7" s="12">
        <v>4733.4190298499998</v>
      </c>
      <c r="D7" s="13">
        <v>14785.834701489999</v>
      </c>
      <c r="E7" s="29">
        <f>17.96751203/100</f>
        <v>0.17967512030000002</v>
      </c>
      <c r="F7" s="12">
        <v>8307.8823694000002</v>
      </c>
      <c r="G7" s="13">
        <v>15168.08675373</v>
      </c>
      <c r="H7" s="29">
        <f>1.98613822/100</f>
        <v>1.98613822E-2</v>
      </c>
      <c r="I7" s="12">
        <v>9081.5361240700004</v>
      </c>
      <c r="J7" s="12">
        <v>15727.23204291</v>
      </c>
    </row>
    <row r="8" spans="1:10">
      <c r="A8" s="57">
        <v>1976</v>
      </c>
      <c r="B8" s="81">
        <v>37.769353160000001</v>
      </c>
      <c r="C8" s="82">
        <v>4604.8943662000001</v>
      </c>
      <c r="D8" s="83">
        <v>15065.67940141</v>
      </c>
      <c r="E8" s="81">
        <v>17.64137169</v>
      </c>
      <c r="F8" s="82">
        <v>9071.6419014099993</v>
      </c>
      <c r="G8" s="83">
        <v>15787.11285211</v>
      </c>
      <c r="H8" s="81">
        <v>1.43579638</v>
      </c>
      <c r="I8" s="82">
        <v>8725.3154709499995</v>
      </c>
      <c r="J8" s="82">
        <v>15639.3724912</v>
      </c>
    </row>
    <row r="9" spans="1:10">
      <c r="A9" s="57">
        <v>1977</v>
      </c>
      <c r="B9" s="81">
        <v>37.091834339999998</v>
      </c>
      <c r="C9" s="82">
        <v>4596.2965403600001</v>
      </c>
      <c r="D9" s="83">
        <v>15015.16717463</v>
      </c>
      <c r="E9" s="81">
        <v>16.518981530000001</v>
      </c>
      <c r="F9" s="82">
        <v>8833.5074135100003</v>
      </c>
      <c r="G9" s="83">
        <v>15155.210584840001</v>
      </c>
      <c r="H9" s="81">
        <v>2.2554292600000001</v>
      </c>
      <c r="I9" s="82">
        <v>8258.9703459600005</v>
      </c>
      <c r="J9" s="82">
        <v>16460.486985169999</v>
      </c>
    </row>
    <row r="10" spans="1:10">
      <c r="A10" s="57">
        <v>1978</v>
      </c>
      <c r="B10" s="81">
        <v>39.588445579999998</v>
      </c>
      <c r="C10" s="82">
        <v>4813.9509202500003</v>
      </c>
      <c r="D10" s="83">
        <v>15454.78826687</v>
      </c>
      <c r="E10" s="81">
        <v>19.167634150000001</v>
      </c>
      <c r="F10" s="82">
        <v>8481.2454754600003</v>
      </c>
      <c r="G10" s="83">
        <v>15865.97990798</v>
      </c>
      <c r="H10" s="81">
        <v>1.1954381999999999</v>
      </c>
      <c r="I10" s="82">
        <v>7521.7983128799997</v>
      </c>
      <c r="J10" s="82">
        <v>16817.06951687</v>
      </c>
    </row>
    <row r="11" spans="1:10">
      <c r="A11" s="57">
        <v>1979</v>
      </c>
      <c r="B11" s="81">
        <v>38.820896179999998</v>
      </c>
      <c r="C11" s="82">
        <v>4823.5684647300004</v>
      </c>
      <c r="D11" s="83">
        <v>15236.44688797</v>
      </c>
      <c r="E11" s="81">
        <v>18.105040389999999</v>
      </c>
      <c r="F11" s="82">
        <v>8251.3168049800006</v>
      </c>
      <c r="G11" s="83">
        <v>15875.569709539999</v>
      </c>
      <c r="H11" s="81">
        <v>2.68551121</v>
      </c>
      <c r="I11" s="82">
        <v>8112.6392116200004</v>
      </c>
      <c r="J11" s="82">
        <v>16338.33080913</v>
      </c>
    </row>
    <row r="12" spans="1:10">
      <c r="A12" s="57">
        <v>1980</v>
      </c>
      <c r="B12" s="81">
        <v>43.254239310000003</v>
      </c>
      <c r="C12" s="82">
        <v>4346.1219467999999</v>
      </c>
      <c r="D12" s="83">
        <v>15162.66801693</v>
      </c>
      <c r="E12" s="81">
        <v>19.50594177</v>
      </c>
      <c r="F12" s="82">
        <v>8568.3701934700002</v>
      </c>
      <c r="G12" s="83">
        <v>15813.66384522</v>
      </c>
      <c r="H12" s="81">
        <v>1.9933929800000001</v>
      </c>
      <c r="I12" s="82">
        <v>7651.1776904500002</v>
      </c>
      <c r="J12" s="82">
        <v>16543.727992740001</v>
      </c>
    </row>
    <row r="13" spans="1:10">
      <c r="A13" s="57">
        <v>1981</v>
      </c>
      <c r="B13" s="81">
        <v>40.110191819999997</v>
      </c>
      <c r="C13" s="82">
        <v>4575.8215231800004</v>
      </c>
      <c r="D13" s="83">
        <v>15612.40471854</v>
      </c>
      <c r="E13" s="81">
        <v>20.110254229999999</v>
      </c>
      <c r="F13" s="82">
        <v>8541.7740893999999</v>
      </c>
      <c r="G13" s="83">
        <v>16184.98385762</v>
      </c>
      <c r="H13" s="81">
        <v>1.93957296</v>
      </c>
      <c r="I13" s="82">
        <v>6998.4567880799996</v>
      </c>
      <c r="J13" s="82">
        <v>15985.30289735</v>
      </c>
    </row>
    <row r="14" spans="1:10">
      <c r="A14" s="57">
        <v>1982</v>
      </c>
      <c r="B14" s="81">
        <v>38.541389289999998</v>
      </c>
      <c r="C14" s="82">
        <v>4264.9234020599997</v>
      </c>
      <c r="D14" s="83">
        <v>15870.9978866</v>
      </c>
      <c r="E14" s="81">
        <v>20.226007249999999</v>
      </c>
      <c r="F14" s="82">
        <v>8314.1288659799993</v>
      </c>
      <c r="G14" s="83">
        <v>16872.0639433</v>
      </c>
      <c r="H14" s="81">
        <v>3.14698089</v>
      </c>
      <c r="I14" s="82">
        <v>7226.5509278400004</v>
      </c>
      <c r="J14" s="82">
        <v>17213.617345359999</v>
      </c>
    </row>
    <row r="15" spans="1:10">
      <c r="A15" s="57">
        <v>1983</v>
      </c>
      <c r="B15" s="81">
        <v>41.282686699999999</v>
      </c>
      <c r="C15" s="82">
        <v>4849.9950753800003</v>
      </c>
      <c r="D15" s="83">
        <v>16957.457939700002</v>
      </c>
      <c r="E15" s="81">
        <v>18.645645139999999</v>
      </c>
      <c r="F15" s="82">
        <v>8924.5166834200008</v>
      </c>
      <c r="G15" s="83">
        <v>17324.383944720001</v>
      </c>
      <c r="H15" s="81">
        <v>4.6928424299999998</v>
      </c>
      <c r="I15" s="82">
        <v>7842.3587939700001</v>
      </c>
      <c r="J15" s="82">
        <v>18299.202286430002</v>
      </c>
    </row>
    <row r="16" spans="1:10">
      <c r="A16" s="57">
        <v>1984</v>
      </c>
      <c r="B16" s="81">
        <v>38.699627659999997</v>
      </c>
      <c r="C16" s="82">
        <v>5019.2904532299999</v>
      </c>
      <c r="D16" s="83">
        <v>17279.558968180001</v>
      </c>
      <c r="E16" s="81">
        <v>19.486861990000001</v>
      </c>
      <c r="F16" s="82">
        <v>9729.6044840899995</v>
      </c>
      <c r="G16" s="83">
        <v>17658.948384759999</v>
      </c>
      <c r="H16" s="81">
        <v>5.2822082699999999</v>
      </c>
      <c r="I16" s="82">
        <v>7522.6300385699997</v>
      </c>
      <c r="J16" s="82">
        <v>17266.947685629999</v>
      </c>
    </row>
    <row r="17" spans="1:10">
      <c r="A17" s="57">
        <v>1985</v>
      </c>
      <c r="B17" s="81">
        <v>42.769374829999997</v>
      </c>
      <c r="C17" s="82">
        <v>5343.7887546499996</v>
      </c>
      <c r="D17" s="83">
        <v>17635.71830855</v>
      </c>
      <c r="E17" s="81">
        <v>19.938004370000002</v>
      </c>
      <c r="F17" s="82">
        <v>10209.51301115</v>
      </c>
      <c r="G17" s="83">
        <v>18117.834200739999</v>
      </c>
      <c r="H17" s="81">
        <v>3.9333193</v>
      </c>
      <c r="I17" s="82">
        <v>8414.7454460999998</v>
      </c>
      <c r="J17" s="82">
        <v>18687.055065060002</v>
      </c>
    </row>
    <row r="18" spans="1:10">
      <c r="A18" s="57">
        <v>1986</v>
      </c>
      <c r="B18" s="81">
        <v>47.402067709999997</v>
      </c>
      <c r="C18" s="82">
        <v>5131.63260274</v>
      </c>
      <c r="D18" s="83">
        <v>17549.665958900001</v>
      </c>
      <c r="E18" s="81">
        <v>18.96908535</v>
      </c>
      <c r="F18" s="82">
        <v>10948.01369863</v>
      </c>
      <c r="G18" s="83">
        <v>19109.260273970001</v>
      </c>
      <c r="H18" s="81">
        <v>3.6067103700000001</v>
      </c>
      <c r="I18" s="82">
        <v>9297.8494520500008</v>
      </c>
      <c r="J18" s="82">
        <v>19545.190273970002</v>
      </c>
    </row>
    <row r="19" spans="1:10">
      <c r="A19" s="57">
        <v>1987</v>
      </c>
      <c r="B19" s="81">
        <v>43.624527809999996</v>
      </c>
      <c r="C19" s="82">
        <v>5761.1894273099997</v>
      </c>
      <c r="D19" s="83">
        <v>18220.721762109999</v>
      </c>
      <c r="E19" s="81">
        <v>18.559758670000001</v>
      </c>
      <c r="F19" s="82">
        <v>11522.37885463</v>
      </c>
      <c r="G19" s="83">
        <v>19150.193656390002</v>
      </c>
      <c r="H19" s="81">
        <v>4.9372779700000002</v>
      </c>
      <c r="I19" s="82">
        <v>10416.230484580001</v>
      </c>
      <c r="J19" s="82">
        <v>20646.18251101</v>
      </c>
    </row>
    <row r="20" spans="1:10">
      <c r="A20" s="57">
        <v>1988</v>
      </c>
      <c r="B20" s="81">
        <v>46.478044969999999</v>
      </c>
      <c r="C20" s="82">
        <v>5541.4830508499999</v>
      </c>
      <c r="D20" s="83">
        <v>17889.754449150001</v>
      </c>
      <c r="E20" s="81">
        <v>18.50828169</v>
      </c>
      <c r="F20" s="82">
        <v>11082.966101690001</v>
      </c>
      <c r="G20" s="83">
        <v>18638.778241529999</v>
      </c>
      <c r="H20" s="81">
        <v>3.3187541199999999</v>
      </c>
      <c r="I20" s="82">
        <v>10273.90957627</v>
      </c>
      <c r="J20" s="82">
        <v>20073.098771190002</v>
      </c>
    </row>
    <row r="21" spans="1:10">
      <c r="A21" s="57">
        <v>1989</v>
      </c>
      <c r="B21" s="81">
        <v>46.945194710000003</v>
      </c>
      <c r="C21" s="82">
        <v>5269.0975020100004</v>
      </c>
      <c r="D21" s="83">
        <v>17563.658340049999</v>
      </c>
      <c r="E21" s="81">
        <v>18.91009133</v>
      </c>
      <c r="F21" s="82">
        <v>10538.19500403</v>
      </c>
      <c r="G21" s="83">
        <v>18968.751007250001</v>
      </c>
      <c r="H21" s="81">
        <v>5.1793694099999996</v>
      </c>
      <c r="I21" s="82">
        <v>8781.8291700200007</v>
      </c>
      <c r="J21" s="82">
        <v>19166.34216358</v>
      </c>
    </row>
    <row r="22" spans="1:10">
      <c r="A22" s="57">
        <v>1990</v>
      </c>
      <c r="B22" s="81">
        <v>44.176003430000002</v>
      </c>
      <c r="C22" s="82">
        <v>5839.2471131599996</v>
      </c>
      <c r="D22" s="83">
        <v>18265.265646650001</v>
      </c>
      <c r="E22" s="81">
        <v>21.94020209</v>
      </c>
      <c r="F22" s="82">
        <v>11745.61200924</v>
      </c>
      <c r="G22" s="83">
        <v>19704.10311778</v>
      </c>
      <c r="H22" s="81">
        <v>5.8811023200000001</v>
      </c>
      <c r="I22" s="82">
        <v>9312.5923787499996</v>
      </c>
      <c r="J22" s="82">
        <v>19717.52667436</v>
      </c>
    </row>
    <row r="23" spans="1:10">
      <c r="A23" s="57">
        <v>1991</v>
      </c>
      <c r="B23" s="81">
        <v>46.93354918</v>
      </c>
      <c r="C23" s="82">
        <v>5910.6979411800003</v>
      </c>
      <c r="D23" s="83">
        <v>18446.890808820001</v>
      </c>
      <c r="E23" s="81">
        <v>21.845982849999999</v>
      </c>
      <c r="F23" s="82">
        <v>10943.12514706</v>
      </c>
      <c r="G23" s="83">
        <v>19077.54689338</v>
      </c>
      <c r="H23" s="81">
        <v>5.2527493700000001</v>
      </c>
      <c r="I23" s="82">
        <v>9616.1029411799991</v>
      </c>
      <c r="J23" s="82">
        <v>18825.124191179999</v>
      </c>
    </row>
    <row r="24" spans="1:10">
      <c r="A24" s="57">
        <v>1992</v>
      </c>
      <c r="B24" s="81">
        <v>49.059263360000003</v>
      </c>
      <c r="C24" s="82">
        <v>5784.15679387</v>
      </c>
      <c r="D24" s="83">
        <v>18210.649268900001</v>
      </c>
      <c r="E24" s="81">
        <v>20.677242280000002</v>
      </c>
      <c r="F24" s="82">
        <v>11007.077032810001</v>
      </c>
      <c r="G24" s="83">
        <v>19277.931526389999</v>
      </c>
      <c r="H24" s="81">
        <v>5.7691686799999999</v>
      </c>
      <c r="I24" s="82">
        <v>8592.6715763200009</v>
      </c>
      <c r="J24" s="82">
        <v>19044.730741799998</v>
      </c>
    </row>
    <row r="25" spans="1:10">
      <c r="A25" s="57">
        <v>1993</v>
      </c>
      <c r="B25" s="81">
        <v>50.62108963</v>
      </c>
      <c r="C25" s="82">
        <v>5977.4335180099997</v>
      </c>
      <c r="D25" s="83">
        <v>18554.195152349999</v>
      </c>
      <c r="E25" s="81">
        <v>20.271263269999999</v>
      </c>
      <c r="F25" s="82">
        <v>11019.006232690001</v>
      </c>
      <c r="G25" s="83">
        <v>19622.88781163</v>
      </c>
      <c r="H25" s="81">
        <v>5.0433755500000004</v>
      </c>
      <c r="I25" s="82">
        <v>8943.5084833799992</v>
      </c>
      <c r="J25" s="82">
        <v>19698.36045706</v>
      </c>
    </row>
    <row r="26" spans="1:10">
      <c r="A26" s="57">
        <v>1994</v>
      </c>
      <c r="B26" s="81">
        <v>46.667150280000001</v>
      </c>
      <c r="C26" s="82">
        <v>5890.9459459500004</v>
      </c>
      <c r="D26" s="83">
        <v>18849.55429054</v>
      </c>
      <c r="E26" s="81">
        <v>18.99185984</v>
      </c>
      <c r="F26" s="82">
        <v>10183.23643581</v>
      </c>
      <c r="G26" s="83">
        <v>19326.720912159999</v>
      </c>
      <c r="H26" s="81">
        <v>5.1450601200000001</v>
      </c>
      <c r="I26" s="82">
        <v>8836.4189189200006</v>
      </c>
      <c r="J26" s="82">
        <v>20103.589408780001</v>
      </c>
    </row>
    <row r="27" spans="1:10">
      <c r="A27" s="57">
        <v>1995</v>
      </c>
      <c r="B27" s="81">
        <v>48.291481769999997</v>
      </c>
      <c r="C27" s="82">
        <v>5865.7597377000002</v>
      </c>
      <c r="D27" s="83">
        <v>18785.009803280002</v>
      </c>
      <c r="E27" s="81">
        <v>18.549563590000002</v>
      </c>
      <c r="F27" s="82">
        <v>10362.2704918</v>
      </c>
      <c r="G27" s="83">
        <v>19656.869803279998</v>
      </c>
      <c r="H27" s="81">
        <v>4.9311285199999997</v>
      </c>
      <c r="I27" s="82">
        <v>9689.0802295100002</v>
      </c>
      <c r="J27" s="82">
        <v>19595.41081967</v>
      </c>
    </row>
    <row r="28" spans="1:10">
      <c r="A28" s="57">
        <v>1996</v>
      </c>
      <c r="B28" s="81">
        <v>50.343789280000003</v>
      </c>
      <c r="C28" s="82">
        <v>6000.64460753</v>
      </c>
      <c r="D28" s="83">
        <v>19237.115188259999</v>
      </c>
      <c r="E28" s="81">
        <v>18.084221110000001</v>
      </c>
      <c r="F28" s="82">
        <v>10515.733248250001</v>
      </c>
      <c r="G28" s="83">
        <v>20105.080472239999</v>
      </c>
      <c r="H28" s="81">
        <v>4.77634516</v>
      </c>
      <c r="I28" s="82">
        <v>9397.3933631100008</v>
      </c>
      <c r="J28" s="82">
        <v>20096.734652200001</v>
      </c>
    </row>
    <row r="29" spans="1:10">
      <c r="A29" s="57">
        <v>1997</v>
      </c>
      <c r="B29" s="81">
        <v>47.813845720000003</v>
      </c>
      <c r="C29" s="82">
        <v>6934.63194011</v>
      </c>
      <c r="D29" s="83">
        <v>19989.416500309999</v>
      </c>
      <c r="E29" s="81">
        <v>17.698964329999999</v>
      </c>
      <c r="F29" s="82">
        <v>11030.14398004</v>
      </c>
      <c r="G29" s="83">
        <v>20395.97629445</v>
      </c>
      <c r="H29" s="81">
        <v>6.2618178100000002</v>
      </c>
      <c r="I29" s="82">
        <v>11136.20305677</v>
      </c>
      <c r="J29" s="82">
        <v>20444.926637550001</v>
      </c>
    </row>
    <row r="30" spans="1:10">
      <c r="A30" s="57">
        <v>1998</v>
      </c>
      <c r="B30" s="81">
        <v>48.431992020000003</v>
      </c>
      <c r="C30" s="82">
        <v>6448.6884202499996</v>
      </c>
      <c r="D30" s="83">
        <v>19893.65217791</v>
      </c>
      <c r="E30" s="81">
        <v>19.99115441</v>
      </c>
      <c r="F30" s="82">
        <v>11994.761042939999</v>
      </c>
      <c r="G30" s="83">
        <v>21061.035276070001</v>
      </c>
      <c r="H30" s="81">
        <v>4.3925720100000003</v>
      </c>
      <c r="I30" s="82">
        <v>12255.51671779</v>
      </c>
      <c r="J30" s="82">
        <v>22083.999846629999</v>
      </c>
    </row>
    <row r="31" spans="1:10">
      <c r="A31" s="57">
        <v>1999</v>
      </c>
      <c r="B31" s="81">
        <v>48.577090030000001</v>
      </c>
      <c r="C31" s="82">
        <v>7081.8953068600003</v>
      </c>
      <c r="D31" s="83">
        <v>20384.055324910001</v>
      </c>
      <c r="E31" s="81">
        <v>19.39448222</v>
      </c>
      <c r="F31" s="82">
        <v>12039.22202166</v>
      </c>
      <c r="G31" s="83">
        <v>21174.866967509999</v>
      </c>
      <c r="H31" s="81">
        <v>4.4555151300000002</v>
      </c>
      <c r="I31" s="82">
        <v>10701.530685920001</v>
      </c>
      <c r="J31" s="82">
        <v>22008.95685921</v>
      </c>
    </row>
    <row r="32" spans="1:10">
      <c r="A32" s="57">
        <v>2000</v>
      </c>
      <c r="B32" s="81">
        <v>51.485341509999998</v>
      </c>
      <c r="C32" s="82">
        <v>6690.6657772600001</v>
      </c>
      <c r="D32" s="83">
        <v>19935.453132250001</v>
      </c>
      <c r="E32" s="81">
        <v>17.85188106</v>
      </c>
      <c r="F32" s="82">
        <v>10620.10440835</v>
      </c>
      <c r="G32" s="83">
        <v>20056.825754059999</v>
      </c>
      <c r="H32" s="81">
        <v>4.4484016999999998</v>
      </c>
      <c r="I32" s="82">
        <v>9922.2118329500008</v>
      </c>
      <c r="J32" s="82">
        <v>20944.36305104</v>
      </c>
    </row>
    <row r="33" spans="1:10">
      <c r="A33" s="57">
        <v>2001</v>
      </c>
      <c r="B33" s="81">
        <v>49.475456649999998</v>
      </c>
      <c r="C33" s="82">
        <v>6612.4213483100002</v>
      </c>
      <c r="D33" s="83">
        <v>19837.264044939999</v>
      </c>
      <c r="E33" s="81">
        <v>18.944552290000001</v>
      </c>
      <c r="F33" s="82">
        <v>10403.542921349999</v>
      </c>
      <c r="G33" s="83">
        <v>20300.13353933</v>
      </c>
      <c r="H33" s="81">
        <v>3.9305873199999999</v>
      </c>
      <c r="I33" s="82">
        <v>9213.3070786499993</v>
      </c>
      <c r="J33" s="82">
        <v>19411.13022472</v>
      </c>
    </row>
    <row r="34" spans="1:10">
      <c r="A34" s="57">
        <v>2002</v>
      </c>
      <c r="B34" s="81">
        <v>48.004642580000002</v>
      </c>
      <c r="C34" s="82">
        <v>6542.5847693200003</v>
      </c>
      <c r="D34" s="83">
        <v>19845.84046693</v>
      </c>
      <c r="E34" s="81">
        <v>18.413086199999999</v>
      </c>
      <c r="F34" s="82">
        <v>10177.3540856</v>
      </c>
      <c r="G34" s="83">
        <v>20049.387548639999</v>
      </c>
      <c r="H34" s="81">
        <v>4.3857145800000001</v>
      </c>
      <c r="I34" s="82">
        <v>8723.4463590899995</v>
      </c>
      <c r="J34" s="82">
        <v>20805.419566429999</v>
      </c>
    </row>
    <row r="35" spans="1:10">
      <c r="A35" s="57">
        <v>2003</v>
      </c>
      <c r="B35" s="81">
        <v>50.733472069999998</v>
      </c>
      <c r="C35" s="82">
        <v>7047.97005988</v>
      </c>
      <c r="D35" s="83">
        <v>20114.00479042</v>
      </c>
      <c r="E35" s="81">
        <v>18.309272849999999</v>
      </c>
      <c r="F35" s="82">
        <v>12102.5748503</v>
      </c>
      <c r="G35" s="83">
        <v>20914.317215570001</v>
      </c>
      <c r="H35" s="81">
        <v>4.7048880100000003</v>
      </c>
      <c r="I35" s="82">
        <v>10723.237275449999</v>
      </c>
      <c r="J35" s="82">
        <v>22151.864820359999</v>
      </c>
    </row>
    <row r="36" spans="1:10">
      <c r="A36" s="57">
        <v>2004</v>
      </c>
      <c r="B36" s="81">
        <v>48.531747799999998</v>
      </c>
      <c r="C36" s="82">
        <v>6724.5132445999998</v>
      </c>
      <c r="D36" s="83">
        <v>20163.773247230001</v>
      </c>
      <c r="E36" s="81">
        <v>19.02208353</v>
      </c>
      <c r="F36" s="82">
        <v>11361.296362679999</v>
      </c>
      <c r="G36" s="83">
        <v>20681.971534</v>
      </c>
      <c r="H36" s="81">
        <v>4.2382863799999999</v>
      </c>
      <c r="I36" s="82">
        <v>10782.201159730001</v>
      </c>
      <c r="J36" s="82">
        <v>21844.183434369999</v>
      </c>
    </row>
    <row r="37" spans="1:10">
      <c r="A37" s="57">
        <v>2005</v>
      </c>
      <c r="B37" s="81">
        <v>50.519539860000002</v>
      </c>
      <c r="C37" s="82">
        <v>6817.9900257099998</v>
      </c>
      <c r="D37" s="83">
        <v>20624.307763500001</v>
      </c>
      <c r="E37" s="81">
        <v>20.401089240000001</v>
      </c>
      <c r="F37" s="82">
        <v>12143.28401028</v>
      </c>
      <c r="G37" s="83">
        <v>21208.162596400001</v>
      </c>
      <c r="H37" s="81">
        <v>4.2328164700000004</v>
      </c>
      <c r="I37" s="82">
        <v>10660.67375321</v>
      </c>
      <c r="J37" s="82">
        <v>21516.339331620002</v>
      </c>
    </row>
    <row r="38" spans="1:10">
      <c r="A38" s="57">
        <v>2006</v>
      </c>
      <c r="B38" s="81">
        <v>50.612941749999997</v>
      </c>
      <c r="C38" s="82">
        <v>6883.7837358300003</v>
      </c>
      <c r="D38" s="83">
        <v>20625.569245930001</v>
      </c>
      <c r="E38" s="81">
        <v>19.241659380000002</v>
      </c>
      <c r="F38" s="82">
        <v>11601.88270084</v>
      </c>
      <c r="G38" s="83">
        <v>20951.066510600001</v>
      </c>
      <c r="H38" s="81">
        <v>3.8440086299999998</v>
      </c>
      <c r="I38" s="82">
        <v>10837.5549655</v>
      </c>
      <c r="J38" s="82">
        <v>21411.91907344</v>
      </c>
    </row>
    <row r="39" spans="1:10">
      <c r="A39" s="57">
        <v>2007</v>
      </c>
      <c r="B39" s="81">
        <v>50.110245679999998</v>
      </c>
      <c r="C39" s="82">
        <v>6904.5125556800003</v>
      </c>
      <c r="D39" s="83">
        <v>20506.402290350001</v>
      </c>
      <c r="E39" s="81">
        <v>17.761934310000001</v>
      </c>
      <c r="F39" s="82">
        <v>11925.97623253</v>
      </c>
      <c r="G39" s="83">
        <v>21806.752155009999</v>
      </c>
      <c r="H39" s="81">
        <v>3.7004495300000002</v>
      </c>
      <c r="I39" s="82">
        <v>11775.855391360001</v>
      </c>
      <c r="J39" s="82">
        <v>22728.399967360001</v>
      </c>
    </row>
    <row r="40" spans="1:10">
      <c r="A40" s="57">
        <v>2008</v>
      </c>
      <c r="B40" s="81">
        <v>48.485765639999997</v>
      </c>
      <c r="C40" s="82">
        <v>7022.6138518799999</v>
      </c>
      <c r="D40" s="83">
        <v>20875.59127574</v>
      </c>
      <c r="E40" s="81">
        <v>18.8286871</v>
      </c>
      <c r="F40" s="82">
        <v>11953.385279800001</v>
      </c>
      <c r="G40" s="83">
        <v>21622.677855720001</v>
      </c>
      <c r="H40" s="81">
        <v>4.9112045000000002</v>
      </c>
      <c r="I40" s="82">
        <v>9807.7526220799991</v>
      </c>
      <c r="J40" s="82">
        <v>21530.53717752</v>
      </c>
    </row>
    <row r="41" spans="1:10">
      <c r="A41" s="57">
        <v>2009</v>
      </c>
      <c r="B41" s="81">
        <v>50.497510830000003</v>
      </c>
      <c r="C41" s="82">
        <v>7863.9716170700003</v>
      </c>
      <c r="D41" s="83">
        <v>22231.73677403</v>
      </c>
      <c r="E41" s="81">
        <v>19.030344679999999</v>
      </c>
      <c r="F41" s="82">
        <v>12126.401876739999</v>
      </c>
      <c r="G41" s="83">
        <v>22839.067401349999</v>
      </c>
      <c r="H41" s="81">
        <v>4.1700981500000003</v>
      </c>
      <c r="I41" s="82">
        <v>11125.973721910001</v>
      </c>
      <c r="J41" s="82">
        <v>23960.75957495</v>
      </c>
    </row>
    <row r="42" spans="1:10">
      <c r="A42" s="61">
        <v>2010</v>
      </c>
      <c r="B42" s="84">
        <v>46.139476070000001</v>
      </c>
      <c r="C42" s="85">
        <v>7230</v>
      </c>
      <c r="D42" s="86">
        <v>21857</v>
      </c>
      <c r="E42" s="84">
        <v>21.408589389999999</v>
      </c>
      <c r="F42" s="85">
        <v>11976</v>
      </c>
      <c r="G42" s="86">
        <v>22200</v>
      </c>
      <c r="H42" s="84">
        <v>5.8111315100000001</v>
      </c>
      <c r="I42" s="85">
        <v>11197</v>
      </c>
      <c r="J42" s="85">
        <v>23534.5</v>
      </c>
    </row>
    <row r="43" spans="1:10">
      <c r="A43" s="150" t="s">
        <v>139</v>
      </c>
      <c r="B43" s="150"/>
      <c r="C43" s="150"/>
      <c r="D43" s="150"/>
      <c r="E43" s="150"/>
      <c r="F43" s="150"/>
      <c r="G43" s="150"/>
      <c r="H43" s="150"/>
      <c r="I43" s="150"/>
      <c r="J43" s="150"/>
    </row>
    <row r="44" spans="1:10" ht="36" customHeight="1">
      <c r="A44" s="154" t="s">
        <v>187</v>
      </c>
      <c r="B44" s="154"/>
      <c r="C44" s="154"/>
      <c r="D44" s="154"/>
      <c r="E44" s="154"/>
      <c r="F44" s="154"/>
      <c r="G44" s="154"/>
      <c r="H44" s="154"/>
      <c r="I44" s="154"/>
      <c r="J44" s="154"/>
    </row>
    <row r="45" spans="1:10" ht="17.25">
      <c r="A45" s="154" t="s">
        <v>140</v>
      </c>
      <c r="B45" s="154"/>
      <c r="C45" s="154"/>
      <c r="D45" s="154"/>
      <c r="E45" s="154"/>
      <c r="F45" s="154"/>
      <c r="G45" s="154"/>
      <c r="H45" s="154"/>
      <c r="I45" s="154"/>
      <c r="J45" s="154"/>
    </row>
    <row r="46" spans="1:10" ht="15" customHeight="1">
      <c r="A46" s="145" t="s">
        <v>102</v>
      </c>
      <c r="B46" s="145"/>
      <c r="C46" s="145"/>
      <c r="D46" s="145"/>
      <c r="E46" s="145"/>
      <c r="F46" s="145"/>
      <c r="G46" s="145"/>
      <c r="H46" s="145"/>
      <c r="I46" s="145"/>
      <c r="J46" s="145"/>
    </row>
  </sheetData>
  <mergeCells count="8">
    <mergeCell ref="A44:J44"/>
    <mergeCell ref="A45:J45"/>
    <mergeCell ref="A46:J46"/>
    <mergeCell ref="A3:J3"/>
    <mergeCell ref="C5:D5"/>
    <mergeCell ref="F5:G5"/>
    <mergeCell ref="I5:J5"/>
    <mergeCell ref="A43:J43"/>
  </mergeCells>
  <pageMargins left="0.7" right="0.7" top="0.75" bottom="0.75" header="0.3" footer="0.3"/>
  <pageSetup scale="7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view="pageBreakPreview" zoomScaleNormal="100" zoomScaleSheetLayoutView="100" workbookViewId="0"/>
  </sheetViews>
  <sheetFormatPr defaultRowHeight="15"/>
  <cols>
    <col min="1" max="1" width="9.5703125" style="35" customWidth="1"/>
    <col min="2" max="2" width="13" style="35" customWidth="1"/>
    <col min="3" max="3" width="9.5703125" style="35" customWidth="1"/>
    <col min="4" max="4" width="13" style="68" customWidth="1"/>
    <col min="5" max="5" width="13" style="35" customWidth="1"/>
    <col min="6" max="6" width="9.5703125" style="35" customWidth="1"/>
    <col min="7" max="7" width="13" style="68" customWidth="1"/>
    <col min="8" max="8" width="13" style="35" customWidth="1"/>
    <col min="9" max="9" width="9.5703125" style="35" customWidth="1"/>
    <col min="10" max="10" width="13" style="69" customWidth="1"/>
    <col min="11" max="16384" width="9.140625" style="35"/>
  </cols>
  <sheetData>
    <row r="1" spans="1:10">
      <c r="A1" s="2" t="s">
        <v>47</v>
      </c>
      <c r="B1" s="2"/>
      <c r="C1" s="2"/>
      <c r="D1" s="3"/>
    </row>
    <row r="2" spans="1:10" ht="17.25">
      <c r="A2" s="2" t="s">
        <v>190</v>
      </c>
      <c r="B2" s="2"/>
      <c r="C2" s="2"/>
      <c r="D2" s="3"/>
    </row>
    <row r="3" spans="1:10" ht="15" customHeight="1">
      <c r="A3" s="155" t="s">
        <v>180</v>
      </c>
      <c r="B3" s="155"/>
      <c r="C3" s="155"/>
      <c r="D3" s="155"/>
      <c r="E3" s="155"/>
      <c r="F3" s="155"/>
      <c r="G3" s="155"/>
      <c r="H3" s="155"/>
      <c r="I3" s="155"/>
      <c r="J3" s="155"/>
    </row>
    <row r="4" spans="1:10" ht="30">
      <c r="A4" s="88"/>
      <c r="B4" s="70" t="s">
        <v>15</v>
      </c>
      <c r="C4" s="71"/>
      <c r="D4" s="72"/>
      <c r="E4" s="70" t="s">
        <v>9</v>
      </c>
      <c r="F4" s="71"/>
      <c r="G4" s="73"/>
      <c r="H4" s="71" t="s">
        <v>16</v>
      </c>
      <c r="I4" s="71"/>
      <c r="J4" s="74"/>
    </row>
    <row r="5" spans="1:10">
      <c r="A5" s="57"/>
      <c r="B5" s="75"/>
      <c r="C5" s="152" t="s">
        <v>10</v>
      </c>
      <c r="D5" s="156"/>
      <c r="E5" s="75"/>
      <c r="F5" s="157" t="s">
        <v>10</v>
      </c>
      <c r="G5" s="158"/>
      <c r="H5" s="76"/>
      <c r="I5" s="157" t="s">
        <v>10</v>
      </c>
      <c r="J5" s="159"/>
    </row>
    <row r="6" spans="1:10" ht="60" customHeight="1">
      <c r="A6" s="77" t="s">
        <v>0</v>
      </c>
      <c r="B6" s="78" t="s">
        <v>11</v>
      </c>
      <c r="C6" s="79" t="s">
        <v>12</v>
      </c>
      <c r="D6" s="80" t="s">
        <v>13</v>
      </c>
      <c r="E6" s="78" t="s">
        <v>11</v>
      </c>
      <c r="F6" s="79" t="s">
        <v>12</v>
      </c>
      <c r="G6" s="80" t="s">
        <v>13</v>
      </c>
      <c r="H6" s="78" t="s">
        <v>11</v>
      </c>
      <c r="I6" s="79" t="s">
        <v>12</v>
      </c>
      <c r="J6" s="105" t="s">
        <v>13</v>
      </c>
    </row>
    <row r="7" spans="1:10">
      <c r="A7" s="57">
        <v>1975</v>
      </c>
      <c r="B7" s="29">
        <f>36.36743329/100</f>
        <v>0.36367433290000001</v>
      </c>
      <c r="C7" s="12">
        <v>9108.9850746299999</v>
      </c>
      <c r="D7" s="13">
        <v>20114.997621269998</v>
      </c>
      <c r="E7" s="29">
        <f>29.17688688/100</f>
        <v>0.29176886880000003</v>
      </c>
      <c r="F7" s="12">
        <v>15318.547667909999</v>
      </c>
      <c r="G7" s="13">
        <v>23504.434701490001</v>
      </c>
      <c r="H7" s="29">
        <f>4.13263737/100</f>
        <v>4.1326373700000002E-2</v>
      </c>
      <c r="I7" s="12">
        <v>16542.567537309998</v>
      </c>
      <c r="J7" s="12">
        <v>24781.319216420001</v>
      </c>
    </row>
    <row r="8" spans="1:10">
      <c r="A8" s="57">
        <v>1976</v>
      </c>
      <c r="B8" s="81">
        <v>36.312939319999998</v>
      </c>
      <c r="C8" s="82">
        <v>9762.3760563399992</v>
      </c>
      <c r="D8" s="83">
        <v>20975.29383803</v>
      </c>
      <c r="E8" s="81">
        <v>27.889141080000002</v>
      </c>
      <c r="F8" s="82">
        <v>16381.91170775</v>
      </c>
      <c r="G8" s="83">
        <v>23208.667605629998</v>
      </c>
      <c r="H8" s="81">
        <v>5.7442252099999997</v>
      </c>
      <c r="I8" s="82">
        <v>16842.40114437</v>
      </c>
      <c r="J8" s="82">
        <v>24643.8596831</v>
      </c>
    </row>
    <row r="9" spans="1:10">
      <c r="A9" s="57">
        <v>1977</v>
      </c>
      <c r="B9" s="81">
        <v>35.168589799999999</v>
      </c>
      <c r="C9" s="82">
        <v>9808.4249999999993</v>
      </c>
      <c r="D9" s="83">
        <v>21647.47944811</v>
      </c>
      <c r="E9" s="81">
        <v>29.518105899999998</v>
      </c>
      <c r="F9" s="82">
        <v>17354.610296539999</v>
      </c>
      <c r="G9" s="83">
        <v>23918.696293249999</v>
      </c>
      <c r="H9" s="81">
        <v>6.3970595499999998</v>
      </c>
      <c r="I9" s="82">
        <v>16837.52693575</v>
      </c>
      <c r="J9" s="82">
        <v>24873.86416804</v>
      </c>
    </row>
    <row r="10" spans="1:10">
      <c r="A10" s="57">
        <v>1978</v>
      </c>
      <c r="B10" s="81">
        <v>37.34669761</v>
      </c>
      <c r="C10" s="82">
        <v>9360.4601227000003</v>
      </c>
      <c r="D10" s="83">
        <v>21024.262039879999</v>
      </c>
      <c r="E10" s="81">
        <v>27.481234019999999</v>
      </c>
      <c r="F10" s="82">
        <v>14963.36411043</v>
      </c>
      <c r="G10" s="83">
        <v>23401.150306750002</v>
      </c>
      <c r="H10" s="81">
        <v>6.5977801100000004</v>
      </c>
      <c r="I10" s="82">
        <v>15805.80552147</v>
      </c>
      <c r="J10" s="82">
        <v>24905.50996933</v>
      </c>
    </row>
    <row r="11" spans="1:10">
      <c r="A11" s="57">
        <v>1979</v>
      </c>
      <c r="B11" s="81">
        <v>32.275803660000001</v>
      </c>
      <c r="C11" s="82">
        <v>8628.1580912900008</v>
      </c>
      <c r="D11" s="83">
        <v>20626.784647299999</v>
      </c>
      <c r="E11" s="81">
        <v>29.156826200000001</v>
      </c>
      <c r="F11" s="82">
        <v>14996.77582988</v>
      </c>
      <c r="G11" s="83">
        <v>22830.552489630001</v>
      </c>
      <c r="H11" s="81">
        <v>7.9281321199999999</v>
      </c>
      <c r="I11" s="82">
        <v>14045.628423239999</v>
      </c>
      <c r="J11" s="82">
        <v>23403.351244810001</v>
      </c>
    </row>
    <row r="12" spans="1:10">
      <c r="A12" s="57">
        <v>1980</v>
      </c>
      <c r="B12" s="81">
        <v>32.57355768</v>
      </c>
      <c r="C12" s="82">
        <v>8402.3267231000009</v>
      </c>
      <c r="D12" s="83">
        <v>20842.408948</v>
      </c>
      <c r="E12" s="81">
        <v>28.010865330000001</v>
      </c>
      <c r="F12" s="82">
        <v>15173.210459489999</v>
      </c>
      <c r="G12" s="83">
        <v>22576.6407497</v>
      </c>
      <c r="H12" s="81">
        <v>7.4066200999999996</v>
      </c>
      <c r="I12" s="82">
        <v>15022.980652959999</v>
      </c>
      <c r="J12" s="82">
        <v>25154.267956470001</v>
      </c>
    </row>
    <row r="13" spans="1:10">
      <c r="A13" s="57">
        <v>1981</v>
      </c>
      <c r="B13" s="81">
        <v>36.77440172</v>
      </c>
      <c r="C13" s="82">
        <v>7265.5</v>
      </c>
      <c r="D13" s="83">
        <v>19294.473509930001</v>
      </c>
      <c r="E13" s="81">
        <v>27.544369289999999</v>
      </c>
      <c r="F13" s="82">
        <v>15084.33278146</v>
      </c>
      <c r="G13" s="83">
        <v>23730.758940399999</v>
      </c>
      <c r="H13" s="81">
        <v>5.0539848699999999</v>
      </c>
      <c r="I13" s="82">
        <v>13461.62425497</v>
      </c>
      <c r="J13" s="82">
        <v>22063.543211920001</v>
      </c>
    </row>
    <row r="14" spans="1:10">
      <c r="A14" s="57">
        <v>1982</v>
      </c>
      <c r="B14" s="81">
        <v>35.025487589999997</v>
      </c>
      <c r="C14" s="82">
        <v>7864.7164948500003</v>
      </c>
      <c r="D14" s="83">
        <v>20681.957319590001</v>
      </c>
      <c r="E14" s="81">
        <v>28.394630979999999</v>
      </c>
      <c r="F14" s="82">
        <v>15729.43298969</v>
      </c>
      <c r="G14" s="83">
        <v>25185.069278350002</v>
      </c>
      <c r="H14" s="81">
        <v>4.69962649</v>
      </c>
      <c r="I14" s="82">
        <v>13603.71247423</v>
      </c>
      <c r="J14" s="82">
        <v>24542.409587630002</v>
      </c>
    </row>
    <row r="15" spans="1:10">
      <c r="A15" s="57">
        <v>1983</v>
      </c>
      <c r="B15" s="81">
        <v>34.113605579999998</v>
      </c>
      <c r="C15" s="82">
        <v>8392.2001507500008</v>
      </c>
      <c r="D15" s="83">
        <v>21099.888241209999</v>
      </c>
      <c r="E15" s="81">
        <v>29.645624389999998</v>
      </c>
      <c r="F15" s="82">
        <v>17524.824120599998</v>
      </c>
      <c r="G15" s="83">
        <v>26287.236180899999</v>
      </c>
      <c r="H15" s="81">
        <v>6.56736641</v>
      </c>
      <c r="I15" s="82">
        <v>14348.44974874</v>
      </c>
      <c r="J15" s="82">
        <v>24668.380552760002</v>
      </c>
    </row>
    <row r="16" spans="1:10">
      <c r="A16" s="57">
        <v>1984</v>
      </c>
      <c r="B16" s="81">
        <v>31.475858850000002</v>
      </c>
      <c r="C16" s="82">
        <v>7544.6997830299997</v>
      </c>
      <c r="D16" s="83">
        <v>20725.59192382</v>
      </c>
      <c r="E16" s="81">
        <v>29.068228690000002</v>
      </c>
      <c r="F16" s="82">
        <v>17176.566827390001</v>
      </c>
      <c r="G16" s="83">
        <v>26010.770250720001</v>
      </c>
      <c r="H16" s="81">
        <v>6.35934372</v>
      </c>
      <c r="I16" s="82">
        <v>18391.453712629998</v>
      </c>
      <c r="J16" s="82">
        <v>28490.989151400001</v>
      </c>
    </row>
    <row r="17" spans="1:10">
      <c r="A17" s="57">
        <v>1985</v>
      </c>
      <c r="B17" s="81">
        <v>31.968129380000001</v>
      </c>
      <c r="C17" s="82">
        <v>7973.14349442</v>
      </c>
      <c r="D17" s="83">
        <v>21658.752602230001</v>
      </c>
      <c r="E17" s="81">
        <v>28.687660650000002</v>
      </c>
      <c r="F17" s="82">
        <v>16847.722165430001</v>
      </c>
      <c r="G17" s="83">
        <v>26763.509107810001</v>
      </c>
      <c r="H17" s="81">
        <v>6.5069815499999999</v>
      </c>
      <c r="I17" s="82">
        <v>15800.43680297</v>
      </c>
      <c r="J17" s="82">
        <v>26727.046561340001</v>
      </c>
    </row>
    <row r="18" spans="1:10">
      <c r="A18" s="57">
        <v>1986</v>
      </c>
      <c r="B18" s="81">
        <v>35.264169590000002</v>
      </c>
      <c r="C18" s="82">
        <v>8364.2824657500005</v>
      </c>
      <c r="D18" s="83">
        <v>21910.956506850001</v>
      </c>
      <c r="E18" s="81">
        <v>26.983051809999999</v>
      </c>
      <c r="F18" s="82">
        <v>18910.20547945</v>
      </c>
      <c r="G18" s="83">
        <v>27668.616438360001</v>
      </c>
      <c r="H18" s="81">
        <v>7.6506519600000003</v>
      </c>
      <c r="I18" s="82">
        <v>15625.801369860001</v>
      </c>
      <c r="J18" s="82">
        <v>27867.671232879999</v>
      </c>
    </row>
    <row r="19" spans="1:10">
      <c r="A19" s="57">
        <v>1987</v>
      </c>
      <c r="B19" s="81">
        <v>36.424384230000001</v>
      </c>
      <c r="C19" s="82">
        <v>9083.4753304000005</v>
      </c>
      <c r="D19" s="83">
        <v>22109.524625549999</v>
      </c>
      <c r="E19" s="81">
        <v>29.343304409999998</v>
      </c>
      <c r="F19" s="82">
        <v>18827.567048460001</v>
      </c>
      <c r="G19" s="83">
        <v>27520.241696040001</v>
      </c>
      <c r="H19" s="81">
        <v>8.6563338600000002</v>
      </c>
      <c r="I19" s="82">
        <v>17187.548458149999</v>
      </c>
      <c r="J19" s="82">
        <v>28368.096740090001</v>
      </c>
    </row>
    <row r="20" spans="1:10">
      <c r="A20" s="57">
        <v>1988</v>
      </c>
      <c r="B20" s="81">
        <v>36.348620060000002</v>
      </c>
      <c r="C20" s="82">
        <v>9051.08898305</v>
      </c>
      <c r="D20" s="83">
        <v>22263.831737289998</v>
      </c>
      <c r="E20" s="81">
        <v>28.72727201</v>
      </c>
      <c r="F20" s="82">
        <v>20725.146610169999</v>
      </c>
      <c r="G20" s="83">
        <v>28525.707584749998</v>
      </c>
      <c r="H20" s="81">
        <v>9.6926717399999998</v>
      </c>
      <c r="I20" s="82">
        <v>15893.89697034</v>
      </c>
      <c r="J20" s="82">
        <v>27337.983050850002</v>
      </c>
    </row>
    <row r="21" spans="1:10">
      <c r="A21" s="57">
        <v>1989</v>
      </c>
      <c r="B21" s="81">
        <v>39.655018060000003</v>
      </c>
      <c r="C21" s="82">
        <v>9484.3755036300008</v>
      </c>
      <c r="D21" s="83">
        <v>22639.55560032</v>
      </c>
      <c r="E21" s="81">
        <v>26.718288650000002</v>
      </c>
      <c r="F21" s="82">
        <v>18968.751007250001</v>
      </c>
      <c r="G21" s="83">
        <v>27694.376470589999</v>
      </c>
      <c r="H21" s="81">
        <v>9.3786055600000005</v>
      </c>
      <c r="I21" s="82">
        <v>17843.798690570002</v>
      </c>
      <c r="J21" s="82">
        <v>30293.79790492</v>
      </c>
    </row>
    <row r="22" spans="1:10">
      <c r="A22" s="57">
        <v>1990</v>
      </c>
      <c r="B22" s="81">
        <v>41.367216669999998</v>
      </c>
      <c r="C22" s="82">
        <v>10067.667436489999</v>
      </c>
      <c r="D22" s="83">
        <v>23669.086143190001</v>
      </c>
      <c r="E22" s="81">
        <v>25.59489323</v>
      </c>
      <c r="F22" s="82">
        <v>19967.540415700001</v>
      </c>
      <c r="G22" s="83">
        <v>28390.822170899999</v>
      </c>
      <c r="H22" s="81">
        <v>9.5596219300000005</v>
      </c>
      <c r="I22" s="82">
        <v>16110.78481524</v>
      </c>
      <c r="J22" s="82">
        <v>28317.831581990002</v>
      </c>
    </row>
    <row r="23" spans="1:10">
      <c r="A23" s="57">
        <v>1991</v>
      </c>
      <c r="B23" s="81">
        <v>44.223927519999997</v>
      </c>
      <c r="C23" s="82">
        <v>10827.73191176</v>
      </c>
      <c r="D23" s="83">
        <v>24586.77253676</v>
      </c>
      <c r="E23" s="81">
        <v>26.817246560000001</v>
      </c>
      <c r="F23" s="82">
        <v>19995.08338235</v>
      </c>
      <c r="G23" s="83">
        <v>28207.235294120001</v>
      </c>
      <c r="H23" s="81">
        <v>8.8273650299999993</v>
      </c>
      <c r="I23" s="82">
        <v>16355.38841912</v>
      </c>
      <c r="J23" s="82">
        <v>29016.590625000001</v>
      </c>
    </row>
    <row r="24" spans="1:10">
      <c r="A24" s="57">
        <v>1992</v>
      </c>
      <c r="B24" s="81">
        <v>45.559267149999997</v>
      </c>
      <c r="C24" s="82">
        <v>10251.50649073</v>
      </c>
      <c r="D24" s="83">
        <v>24330.61519258</v>
      </c>
      <c r="E24" s="81">
        <v>28.82959812</v>
      </c>
      <c r="F24" s="82">
        <v>19892.804261770001</v>
      </c>
      <c r="G24" s="83">
        <v>27797.533523540002</v>
      </c>
      <c r="H24" s="81">
        <v>7.4305659999999998</v>
      </c>
      <c r="I24" s="82">
        <v>17532.034985729999</v>
      </c>
      <c r="J24" s="82">
        <v>28885.803851640001</v>
      </c>
    </row>
    <row r="25" spans="1:10">
      <c r="A25" s="57">
        <v>1993</v>
      </c>
      <c r="B25" s="81">
        <v>40.847929809999997</v>
      </c>
      <c r="C25" s="82">
        <v>10995.6097126</v>
      </c>
      <c r="D25" s="83">
        <v>25376.922299170001</v>
      </c>
      <c r="E25" s="81">
        <v>30.261137980000001</v>
      </c>
      <c r="F25" s="82">
        <v>19924.77839335</v>
      </c>
      <c r="G25" s="83">
        <v>27967.143490300001</v>
      </c>
      <c r="H25" s="81">
        <v>9.1390677399999998</v>
      </c>
      <c r="I25" s="82">
        <v>16259.8267313</v>
      </c>
      <c r="J25" s="82">
        <v>28164.88182133</v>
      </c>
    </row>
    <row r="26" spans="1:10">
      <c r="A26" s="57">
        <v>1994</v>
      </c>
      <c r="B26" s="81">
        <v>42.76953108</v>
      </c>
      <c r="C26" s="82">
        <v>10603.7027027</v>
      </c>
      <c r="D26" s="83">
        <v>25468.032060810001</v>
      </c>
      <c r="E26" s="81">
        <v>27.619292000000002</v>
      </c>
      <c r="F26" s="82">
        <v>18556.479729729999</v>
      </c>
      <c r="G26" s="83">
        <v>29000.39052365</v>
      </c>
      <c r="H26" s="81">
        <v>10.20244456</v>
      </c>
      <c r="I26" s="82">
        <v>19186.074577700001</v>
      </c>
      <c r="J26" s="82">
        <v>31680.03456081</v>
      </c>
    </row>
    <row r="27" spans="1:10">
      <c r="A27" s="57">
        <v>1995</v>
      </c>
      <c r="B27" s="81">
        <v>42.585029740000003</v>
      </c>
      <c r="C27" s="82">
        <v>10443.73937705</v>
      </c>
      <c r="D27" s="83">
        <v>25153.161</v>
      </c>
      <c r="E27" s="81">
        <v>26.53066411</v>
      </c>
      <c r="F27" s="82">
        <v>19250.240016389998</v>
      </c>
      <c r="G27" s="83">
        <v>28927.171377049999</v>
      </c>
      <c r="H27" s="81">
        <v>10.906588190000001</v>
      </c>
      <c r="I27" s="82">
        <v>16703.980032790001</v>
      </c>
      <c r="J27" s="82">
        <v>27786.60698361</v>
      </c>
    </row>
    <row r="28" spans="1:10">
      <c r="A28" s="57">
        <v>1996</v>
      </c>
      <c r="B28" s="81">
        <v>45.770607550000001</v>
      </c>
      <c r="C28" s="82">
        <v>12017.98085514</v>
      </c>
      <c r="D28" s="83">
        <v>27052.97565412</v>
      </c>
      <c r="E28" s="81">
        <v>26.383863210000001</v>
      </c>
      <c r="F28" s="82">
        <v>21011.992916399999</v>
      </c>
      <c r="G28" s="83">
        <v>31296.825143589998</v>
      </c>
      <c r="H28" s="81">
        <v>7.8134793199999999</v>
      </c>
      <c r="I28" s="82">
        <v>19056.289087429999</v>
      </c>
      <c r="J28" s="82">
        <v>31805.920165920001</v>
      </c>
    </row>
    <row r="29" spans="1:10">
      <c r="A29" s="57">
        <v>1997</v>
      </c>
      <c r="B29" s="81">
        <v>37.853530970000001</v>
      </c>
      <c r="C29" s="82">
        <v>12433.387149100001</v>
      </c>
      <c r="D29" s="83">
        <v>26951.243075480001</v>
      </c>
      <c r="E29" s="81">
        <v>29.864118349999998</v>
      </c>
      <c r="F29" s="82">
        <v>20232.808484090001</v>
      </c>
      <c r="G29" s="83">
        <v>30645.634248279999</v>
      </c>
      <c r="H29" s="81">
        <v>10.646888580000001</v>
      </c>
      <c r="I29" s="82">
        <v>20404.134684969998</v>
      </c>
      <c r="J29" s="82">
        <v>33169.296381779997</v>
      </c>
    </row>
    <row r="30" spans="1:10">
      <c r="A30" s="57">
        <v>1998</v>
      </c>
      <c r="B30" s="81">
        <v>42.345836720000001</v>
      </c>
      <c r="C30" s="82">
        <v>12652.667668710001</v>
      </c>
      <c r="D30" s="83">
        <v>27981.089723929999</v>
      </c>
      <c r="E30" s="81">
        <v>24.399059950000002</v>
      </c>
      <c r="F30" s="82">
        <v>23401.150306750002</v>
      </c>
      <c r="G30" s="83">
        <v>32093.006134970001</v>
      </c>
      <c r="H30" s="81">
        <v>10.602147329999999</v>
      </c>
      <c r="I30" s="82">
        <v>24872.079754599999</v>
      </c>
      <c r="J30" s="82">
        <v>36020.387760739999</v>
      </c>
    </row>
    <row r="31" spans="1:10">
      <c r="A31" s="57">
        <v>1999</v>
      </c>
      <c r="B31" s="81">
        <v>47.155765430000002</v>
      </c>
      <c r="C31" s="82">
        <v>13731.008122740001</v>
      </c>
      <c r="D31" s="83">
        <v>28571.5131769</v>
      </c>
      <c r="E31" s="81">
        <v>27.247675340000001</v>
      </c>
      <c r="F31" s="82">
        <v>22032.563176899999</v>
      </c>
      <c r="G31" s="83">
        <v>31341.32111913</v>
      </c>
      <c r="H31" s="81">
        <v>7.9164765299999997</v>
      </c>
      <c r="I31" s="82">
        <v>21904.039891699998</v>
      </c>
      <c r="J31" s="82">
        <v>32470.489981949999</v>
      </c>
    </row>
    <row r="32" spans="1:10">
      <c r="A32" s="57">
        <v>2000</v>
      </c>
      <c r="B32" s="81">
        <v>39.80979044</v>
      </c>
      <c r="C32" s="82">
        <v>13275.13051044</v>
      </c>
      <c r="D32" s="83">
        <v>28067.418793500001</v>
      </c>
      <c r="E32" s="81">
        <v>30.98897753</v>
      </c>
      <c r="F32" s="82">
        <v>19267.903712300002</v>
      </c>
      <c r="G32" s="83">
        <v>29755.256815550001</v>
      </c>
      <c r="H32" s="81">
        <v>8.6479403399999999</v>
      </c>
      <c r="I32" s="82">
        <v>19975.910672850001</v>
      </c>
      <c r="J32" s="82">
        <v>31367.236948959999</v>
      </c>
    </row>
    <row r="33" spans="1:10">
      <c r="A33" s="57">
        <v>2001</v>
      </c>
      <c r="B33" s="81">
        <v>44.523249540000002</v>
      </c>
      <c r="C33" s="82">
        <v>13350.96851124</v>
      </c>
      <c r="D33" s="83">
        <v>28139.52640449</v>
      </c>
      <c r="E33" s="81">
        <v>26.79871923</v>
      </c>
      <c r="F33" s="82">
        <v>22041.40449438</v>
      </c>
      <c r="G33" s="83">
        <v>31431.042808990002</v>
      </c>
      <c r="H33" s="81">
        <v>9.1756540300000005</v>
      </c>
      <c r="I33" s="82">
        <v>20807.085842699998</v>
      </c>
      <c r="J33" s="82">
        <v>31815.542865169999</v>
      </c>
    </row>
    <row r="34" spans="1:10">
      <c r="A34" s="57">
        <v>2002</v>
      </c>
      <c r="B34" s="81">
        <v>42.673464299999999</v>
      </c>
      <c r="C34" s="82">
        <v>14539.077265149999</v>
      </c>
      <c r="D34" s="83">
        <v>28990.9200667</v>
      </c>
      <c r="E34" s="81">
        <v>29.57408964</v>
      </c>
      <c r="F34" s="82">
        <v>21957.035644799998</v>
      </c>
      <c r="G34" s="83">
        <v>31317.172429130002</v>
      </c>
      <c r="H34" s="81">
        <v>8.0432363000000002</v>
      </c>
      <c r="I34" s="82">
        <v>21081.662034460001</v>
      </c>
      <c r="J34" s="82">
        <v>33451.993607559998</v>
      </c>
    </row>
    <row r="35" spans="1:10">
      <c r="A35" s="57">
        <v>2003</v>
      </c>
      <c r="B35" s="81">
        <v>44.678566609999997</v>
      </c>
      <c r="C35" s="82">
        <v>13976.1008982</v>
      </c>
      <c r="D35" s="83">
        <v>29311.96167665</v>
      </c>
      <c r="E35" s="81">
        <v>27.49406342</v>
      </c>
      <c r="F35" s="82">
        <v>22781.317365269999</v>
      </c>
      <c r="G35" s="83">
        <v>32815.182485030004</v>
      </c>
      <c r="H35" s="81">
        <v>11.246641779999999</v>
      </c>
      <c r="I35" s="82">
        <v>21749.038922160002</v>
      </c>
      <c r="J35" s="82">
        <v>35235.104191619997</v>
      </c>
    </row>
    <row r="36" spans="1:10">
      <c r="A36" s="57">
        <v>2004</v>
      </c>
      <c r="B36" s="81">
        <v>45.581285569999999</v>
      </c>
      <c r="C36" s="82">
        <v>15488.498682130001</v>
      </c>
      <c r="D36" s="83">
        <v>29872.809884030001</v>
      </c>
      <c r="E36" s="81">
        <v>30.777769119999999</v>
      </c>
      <c r="F36" s="82">
        <v>22060.769636270001</v>
      </c>
      <c r="G36" s="83">
        <v>31936.985542959999</v>
      </c>
      <c r="H36" s="81">
        <v>8.76559372</v>
      </c>
      <c r="I36" s="82">
        <v>21371.37058513</v>
      </c>
      <c r="J36" s="82">
        <v>31251.607986290001</v>
      </c>
    </row>
    <row r="37" spans="1:10">
      <c r="A37" s="57">
        <v>2005</v>
      </c>
      <c r="B37" s="81">
        <v>43.90763656</v>
      </c>
      <c r="C37" s="82">
        <v>14631.1107455</v>
      </c>
      <c r="D37" s="83">
        <v>29970.467660670001</v>
      </c>
      <c r="E37" s="81">
        <v>30.709162070000001</v>
      </c>
      <c r="F37" s="82">
        <v>23533.496143960001</v>
      </c>
      <c r="G37" s="83">
        <v>33714.534832910002</v>
      </c>
      <c r="H37" s="81">
        <v>9.7462045100000001</v>
      </c>
      <c r="I37" s="82">
        <v>20151.396555269999</v>
      </c>
      <c r="J37" s="82">
        <v>31853.147352190001</v>
      </c>
    </row>
    <row r="38" spans="1:10">
      <c r="A38" s="57">
        <v>2006</v>
      </c>
      <c r="B38" s="81">
        <v>44.816488100000001</v>
      </c>
      <c r="C38" s="82">
        <v>13535.529817639999</v>
      </c>
      <c r="D38" s="83">
        <v>29475.227550520001</v>
      </c>
      <c r="E38" s="81">
        <v>29.062067890000002</v>
      </c>
      <c r="F38" s="82">
        <v>21914.6673238</v>
      </c>
      <c r="G38" s="83">
        <v>32472.38058157</v>
      </c>
      <c r="H38" s="81">
        <v>7.63883709</v>
      </c>
      <c r="I38" s="82">
        <v>19755.428043370001</v>
      </c>
      <c r="J38" s="82">
        <v>32562.617447019999</v>
      </c>
    </row>
    <row r="39" spans="1:10">
      <c r="A39" s="57">
        <v>2007</v>
      </c>
      <c r="B39" s="81">
        <v>45.262269719999999</v>
      </c>
      <c r="C39" s="82">
        <v>14436.70807096</v>
      </c>
      <c r="D39" s="83">
        <v>30047.183276380001</v>
      </c>
      <c r="E39" s="81">
        <v>30.62490708</v>
      </c>
      <c r="F39" s="82">
        <v>22194.8694517</v>
      </c>
      <c r="G39" s="83">
        <v>33122.829778450003</v>
      </c>
      <c r="H39" s="81">
        <v>6.6299646399999999</v>
      </c>
      <c r="I39" s="82">
        <v>22926.12009964</v>
      </c>
      <c r="J39" s="82">
        <v>34435.733302300003</v>
      </c>
    </row>
    <row r="40" spans="1:10">
      <c r="A40" s="57">
        <v>2008</v>
      </c>
      <c r="B40" s="81">
        <v>44.763412559999999</v>
      </c>
      <c r="C40" s="82">
        <v>14941.731599750001</v>
      </c>
      <c r="D40" s="83">
        <v>31035.968763569999</v>
      </c>
      <c r="E40" s="81">
        <v>30.799375380000001</v>
      </c>
      <c r="F40" s="82">
        <v>25102.109087590001</v>
      </c>
      <c r="G40" s="83">
        <v>35262.48657542</v>
      </c>
      <c r="H40" s="81">
        <v>8.3638102100000005</v>
      </c>
      <c r="I40" s="82">
        <v>20870.61069854</v>
      </c>
      <c r="J40" s="82">
        <v>33896.314249479998</v>
      </c>
    </row>
    <row r="41" spans="1:10">
      <c r="A41" s="57">
        <v>2009</v>
      </c>
      <c r="B41" s="81">
        <v>40.806915179999997</v>
      </c>
      <c r="C41" s="82">
        <v>15158.002345929999</v>
      </c>
      <c r="D41" s="83">
        <v>32697.832127139998</v>
      </c>
      <c r="E41" s="81">
        <v>30.8582061</v>
      </c>
      <c r="F41" s="82">
        <v>26071.764034989999</v>
      </c>
      <c r="G41" s="83">
        <v>37149.232149399999</v>
      </c>
      <c r="H41" s="81">
        <v>8.3771283299999997</v>
      </c>
      <c r="I41" s="82">
        <v>22900.709944229999</v>
      </c>
      <c r="J41" s="82">
        <v>36237.730941659996</v>
      </c>
    </row>
    <row r="42" spans="1:10">
      <c r="A42" s="61">
        <v>2010</v>
      </c>
      <c r="B42" s="84">
        <v>42.646540520000002</v>
      </c>
      <c r="C42" s="85">
        <v>15500</v>
      </c>
      <c r="D42" s="86">
        <v>32060</v>
      </c>
      <c r="E42" s="84">
        <v>34.56974099</v>
      </c>
      <c r="F42" s="85">
        <v>24000</v>
      </c>
      <c r="G42" s="86">
        <v>34877</v>
      </c>
      <c r="H42" s="84">
        <v>7.9542244200000001</v>
      </c>
      <c r="I42" s="85">
        <v>20592</v>
      </c>
      <c r="J42" s="85">
        <v>34091</v>
      </c>
    </row>
    <row r="43" spans="1:10">
      <c r="A43" s="150" t="s">
        <v>139</v>
      </c>
      <c r="B43" s="150"/>
      <c r="C43" s="150"/>
      <c r="D43" s="150"/>
      <c r="E43" s="150"/>
      <c r="F43" s="150"/>
      <c r="G43" s="150"/>
      <c r="H43" s="150"/>
      <c r="I43" s="150"/>
      <c r="J43" s="150"/>
    </row>
    <row r="44" spans="1:10" ht="36" customHeight="1">
      <c r="A44" s="154" t="s">
        <v>191</v>
      </c>
      <c r="B44" s="154"/>
      <c r="C44" s="154"/>
      <c r="D44" s="154"/>
      <c r="E44" s="154"/>
      <c r="F44" s="154"/>
      <c r="G44" s="154"/>
      <c r="H44" s="154"/>
      <c r="I44" s="154"/>
      <c r="J44" s="154"/>
    </row>
    <row r="45" spans="1:10" ht="17.25">
      <c r="A45" s="154" t="s">
        <v>140</v>
      </c>
      <c r="B45" s="154"/>
      <c r="C45" s="154"/>
      <c r="D45" s="154"/>
      <c r="E45" s="154"/>
      <c r="F45" s="154"/>
      <c r="G45" s="154"/>
      <c r="H45" s="154"/>
      <c r="I45" s="154"/>
      <c r="J45" s="154"/>
    </row>
    <row r="46" spans="1:10">
      <c r="A46" s="145" t="s">
        <v>102</v>
      </c>
      <c r="B46" s="145"/>
      <c r="C46" s="145"/>
      <c r="D46" s="145"/>
      <c r="E46" s="145"/>
      <c r="F46" s="145"/>
      <c r="G46" s="145"/>
      <c r="H46" s="145"/>
      <c r="I46" s="145"/>
      <c r="J46" s="145"/>
    </row>
  </sheetData>
  <mergeCells count="8">
    <mergeCell ref="A44:J44"/>
    <mergeCell ref="A45:J45"/>
    <mergeCell ref="A46:J46"/>
    <mergeCell ref="A3:J3"/>
    <mergeCell ref="C5:D5"/>
    <mergeCell ref="F5:G5"/>
    <mergeCell ref="I5:J5"/>
    <mergeCell ref="A43:J43"/>
  </mergeCells>
  <pageMargins left="0.7" right="0.7" top="0.75" bottom="0.75" header="0.3" footer="0.3"/>
  <pageSetup scale="7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view="pageBreakPreview" zoomScaleNormal="100" zoomScaleSheetLayoutView="100" workbookViewId="0"/>
  </sheetViews>
  <sheetFormatPr defaultRowHeight="15"/>
  <cols>
    <col min="1" max="1" width="9.5703125" style="35" customWidth="1"/>
    <col min="2" max="2" width="13" style="35" customWidth="1"/>
    <col min="3" max="3" width="9.5703125" style="35" customWidth="1"/>
    <col min="4" max="4" width="14" style="68" bestFit="1" customWidth="1"/>
    <col min="5" max="5" width="13" style="35" customWidth="1"/>
    <col min="6" max="6" width="9.5703125" style="35" customWidth="1"/>
    <col min="7" max="7" width="14" style="68" bestFit="1" customWidth="1"/>
    <col min="8" max="8" width="13" style="35" customWidth="1"/>
    <col min="9" max="9" width="10.42578125" style="35" bestFit="1" customWidth="1"/>
    <col min="10" max="10" width="14" style="69" bestFit="1" customWidth="1"/>
    <col min="11" max="16384" width="9.140625" style="35"/>
  </cols>
  <sheetData>
    <row r="1" spans="1:10">
      <c r="A1" s="2" t="s">
        <v>48</v>
      </c>
      <c r="B1" s="2"/>
      <c r="C1" s="2"/>
      <c r="D1" s="3"/>
    </row>
    <row r="2" spans="1:10">
      <c r="A2" s="161" t="s">
        <v>192</v>
      </c>
      <c r="B2" s="161"/>
      <c r="C2" s="161"/>
      <c r="D2" s="161"/>
      <c r="E2" s="161"/>
      <c r="F2" s="161"/>
      <c r="G2" s="161"/>
      <c r="H2" s="161"/>
      <c r="I2" s="161"/>
      <c r="J2" s="161"/>
    </row>
    <row r="3" spans="1:10" ht="15" customHeight="1">
      <c r="A3" s="155" t="s">
        <v>198</v>
      </c>
      <c r="B3" s="155"/>
      <c r="C3" s="155"/>
      <c r="D3" s="155"/>
      <c r="E3" s="155"/>
      <c r="F3" s="155"/>
      <c r="G3" s="155"/>
      <c r="H3" s="155"/>
      <c r="I3" s="155"/>
      <c r="J3" s="155"/>
    </row>
    <row r="4" spans="1:10" ht="30">
      <c r="A4" s="88"/>
      <c r="B4" s="70" t="s">
        <v>15</v>
      </c>
      <c r="C4" s="71"/>
      <c r="D4" s="72"/>
      <c r="E4" s="70" t="s">
        <v>9</v>
      </c>
      <c r="F4" s="71"/>
      <c r="G4" s="73"/>
      <c r="H4" s="71" t="s">
        <v>16</v>
      </c>
      <c r="I4" s="71"/>
      <c r="J4" s="74"/>
    </row>
    <row r="5" spans="1:10">
      <c r="A5" s="57"/>
      <c r="B5" s="75"/>
      <c r="C5" s="152" t="s">
        <v>10</v>
      </c>
      <c r="D5" s="156"/>
      <c r="E5" s="75"/>
      <c r="F5" s="157" t="s">
        <v>10</v>
      </c>
      <c r="G5" s="158"/>
      <c r="H5" s="76"/>
      <c r="I5" s="157" t="s">
        <v>10</v>
      </c>
      <c r="J5" s="159"/>
    </row>
    <row r="6" spans="1:10" ht="45">
      <c r="A6" s="77" t="s">
        <v>0</v>
      </c>
      <c r="B6" s="78" t="s">
        <v>11</v>
      </c>
      <c r="C6" s="79" t="s">
        <v>12</v>
      </c>
      <c r="D6" s="80" t="s">
        <v>13</v>
      </c>
      <c r="E6" s="78" t="s">
        <v>11</v>
      </c>
      <c r="F6" s="79" t="s">
        <v>12</v>
      </c>
      <c r="G6" s="80" t="s">
        <v>13</v>
      </c>
      <c r="H6" s="78" t="s">
        <v>11</v>
      </c>
      <c r="I6" s="79" t="s">
        <v>12</v>
      </c>
      <c r="J6" s="105" t="s">
        <v>13</v>
      </c>
    </row>
    <row r="7" spans="1:10">
      <c r="A7" s="57">
        <v>1975</v>
      </c>
      <c r="B7" s="29">
        <f>17.49686492/100</f>
        <v>0.17496864919999999</v>
      </c>
      <c r="C7" s="12">
        <v>4025.84608209</v>
      </c>
      <c r="D7" s="13">
        <v>13809.872014930001</v>
      </c>
      <c r="E7" s="29">
        <f>10.00671698/100</f>
        <v>0.10006716980000001</v>
      </c>
      <c r="F7" s="12">
        <v>7954.0958955200003</v>
      </c>
      <c r="G7" s="13">
        <v>13045.367910450001</v>
      </c>
      <c r="H7" s="29">
        <f>0.85933009/100</f>
        <v>8.5933008999999998E-3</v>
      </c>
      <c r="I7" s="12">
        <v>12199.53358209</v>
      </c>
      <c r="J7" s="12">
        <v>17309.10489739</v>
      </c>
    </row>
    <row r="8" spans="1:10">
      <c r="A8" s="57">
        <v>1976</v>
      </c>
      <c r="B8" s="81">
        <v>16.860701720000002</v>
      </c>
      <c r="C8" s="82">
        <v>4146.3236355600002</v>
      </c>
      <c r="D8" s="83">
        <v>13841.54498239</v>
      </c>
      <c r="E8" s="81">
        <v>10.966315030000001</v>
      </c>
      <c r="F8" s="82">
        <v>7995.2478433099996</v>
      </c>
      <c r="G8" s="83">
        <v>13446.2915493</v>
      </c>
      <c r="H8" s="81">
        <v>0.97707308000000004</v>
      </c>
      <c r="I8" s="82">
        <v>11281.991197179999</v>
      </c>
      <c r="J8" s="82">
        <v>18289.10545775</v>
      </c>
    </row>
    <row r="9" spans="1:10">
      <c r="A9" s="57">
        <v>1977</v>
      </c>
      <c r="B9" s="81">
        <v>18.026624340000001</v>
      </c>
      <c r="C9" s="82">
        <v>3942.7606260299999</v>
      </c>
      <c r="D9" s="83">
        <v>13765.54905272</v>
      </c>
      <c r="E9" s="81">
        <v>9.7887337399999996</v>
      </c>
      <c r="F9" s="82">
        <v>8402.6046128500002</v>
      </c>
      <c r="G9" s="83">
        <v>13551.893080719999</v>
      </c>
      <c r="H9" s="81">
        <v>0.94524370999999996</v>
      </c>
      <c r="I9" s="82">
        <v>10830.023723230001</v>
      </c>
      <c r="J9" s="82">
        <v>18381.595304779999</v>
      </c>
    </row>
    <row r="10" spans="1:10">
      <c r="A10" s="57">
        <v>1978</v>
      </c>
      <c r="B10" s="81">
        <v>19.188161279999999</v>
      </c>
      <c r="C10" s="82">
        <v>4011.62576687</v>
      </c>
      <c r="D10" s="83">
        <v>14206.16974693</v>
      </c>
      <c r="E10" s="81">
        <v>9.6527094600000005</v>
      </c>
      <c r="F10" s="82">
        <v>7271.07170245</v>
      </c>
      <c r="G10" s="83">
        <v>13601.08286043</v>
      </c>
      <c r="H10" s="81">
        <v>1.20622765</v>
      </c>
      <c r="I10" s="82">
        <v>9604.5006901800007</v>
      </c>
      <c r="J10" s="82">
        <v>19091.995628830002</v>
      </c>
    </row>
    <row r="11" spans="1:10">
      <c r="A11" s="57">
        <v>1979</v>
      </c>
      <c r="B11" s="81">
        <v>19.759414509999999</v>
      </c>
      <c r="C11" s="82">
        <v>3457.8956431500001</v>
      </c>
      <c r="D11" s="83">
        <v>13394.446680499999</v>
      </c>
      <c r="E11" s="81">
        <v>9.4480381500000004</v>
      </c>
      <c r="F11" s="82">
        <v>6870.5703319499999</v>
      </c>
      <c r="G11" s="83">
        <v>13151.760892120001</v>
      </c>
      <c r="H11" s="81">
        <v>1.36583667</v>
      </c>
      <c r="I11" s="82">
        <v>9996.8456431499999</v>
      </c>
      <c r="J11" s="82">
        <v>19805.270643150001</v>
      </c>
    </row>
    <row r="12" spans="1:10">
      <c r="A12" s="57">
        <v>1980</v>
      </c>
      <c r="B12" s="81">
        <v>19.841984549999999</v>
      </c>
      <c r="C12" s="82">
        <v>3684.5836759399999</v>
      </c>
      <c r="D12" s="83">
        <v>13684.0904474</v>
      </c>
      <c r="E12" s="81">
        <v>9.7684511500000006</v>
      </c>
      <c r="F12" s="82">
        <v>7116.1487303499998</v>
      </c>
      <c r="G12" s="83">
        <v>13178.053204350001</v>
      </c>
      <c r="H12" s="81">
        <v>1.07295396</v>
      </c>
      <c r="I12" s="82">
        <v>9232.5440749699992</v>
      </c>
      <c r="J12" s="82">
        <v>17268.520918980001</v>
      </c>
    </row>
    <row r="13" spans="1:10">
      <c r="A13" s="57">
        <v>1981</v>
      </c>
      <c r="B13" s="81">
        <v>20.587329879999999</v>
      </c>
      <c r="C13" s="82">
        <v>3117.90993377</v>
      </c>
      <c r="D13" s="83">
        <v>13292.015728480001</v>
      </c>
      <c r="E13" s="81">
        <v>9.5209909199999991</v>
      </c>
      <c r="F13" s="82">
        <v>6801.7830711899996</v>
      </c>
      <c r="G13" s="83">
        <v>13421.92864238</v>
      </c>
      <c r="H13" s="81">
        <v>0.82082140000000003</v>
      </c>
      <c r="I13" s="82">
        <v>6626.7615066199996</v>
      </c>
      <c r="J13" s="82">
        <v>15985.30289735</v>
      </c>
    </row>
    <row r="14" spans="1:10">
      <c r="A14" s="57">
        <v>1982</v>
      </c>
      <c r="B14" s="81">
        <v>20.962125780000001</v>
      </c>
      <c r="C14" s="82">
        <v>2811.0743814399998</v>
      </c>
      <c r="D14" s="83">
        <v>13426.19458763</v>
      </c>
      <c r="E14" s="81">
        <v>9.0432705799999997</v>
      </c>
      <c r="F14" s="82">
        <v>6131.1082732000004</v>
      </c>
      <c r="G14" s="83">
        <v>13466.641701029999</v>
      </c>
      <c r="H14" s="81">
        <v>0.85453296999999995</v>
      </c>
      <c r="I14" s="82">
        <v>8871.4002061899992</v>
      </c>
      <c r="J14" s="82">
        <v>16960.822886599999</v>
      </c>
    </row>
    <row r="15" spans="1:10">
      <c r="A15" s="57">
        <v>1983</v>
      </c>
      <c r="B15" s="81">
        <v>21.14058326</v>
      </c>
      <c r="C15" s="82">
        <v>3285.9045226100002</v>
      </c>
      <c r="D15" s="83">
        <v>13668.26751256</v>
      </c>
      <c r="E15" s="81">
        <v>9.1615068399999995</v>
      </c>
      <c r="F15" s="82">
        <v>7297.9939447200004</v>
      </c>
      <c r="G15" s="83">
        <v>13669.36281407</v>
      </c>
      <c r="H15" s="81">
        <v>1.3490979599999999</v>
      </c>
      <c r="I15" s="82">
        <v>9220.2480904500007</v>
      </c>
      <c r="J15" s="82">
        <v>18488.689447240002</v>
      </c>
    </row>
    <row r="16" spans="1:10">
      <c r="A16" s="57">
        <v>1984</v>
      </c>
      <c r="B16" s="81">
        <v>21.81236548</v>
      </c>
      <c r="C16" s="82">
        <v>3178.0432015400002</v>
      </c>
      <c r="D16" s="83">
        <v>13872.41080039</v>
      </c>
      <c r="E16" s="81">
        <v>9.8641064099999998</v>
      </c>
      <c r="F16" s="82">
        <v>7151.6481436800004</v>
      </c>
      <c r="G16" s="83">
        <v>13452.034715530001</v>
      </c>
      <c r="H16" s="81">
        <v>1.40496672</v>
      </c>
      <c r="I16" s="82">
        <v>7760.1425265199996</v>
      </c>
      <c r="J16" s="82">
        <v>17200.738452270001</v>
      </c>
    </row>
    <row r="17" spans="1:10">
      <c r="A17" s="57">
        <v>1985</v>
      </c>
      <c r="B17" s="81">
        <v>22.761701590000001</v>
      </c>
      <c r="C17" s="82">
        <v>3257.32081784</v>
      </c>
      <c r="D17" s="83">
        <v>14108.97978625</v>
      </c>
      <c r="E17" s="81">
        <v>9.9860429600000007</v>
      </c>
      <c r="F17" s="82">
        <v>6854.9587360599999</v>
      </c>
      <c r="G17" s="83">
        <v>13744.35432156</v>
      </c>
      <c r="H17" s="81">
        <v>1.3082162900000001</v>
      </c>
      <c r="I17" s="82">
        <v>8021.7602230499997</v>
      </c>
      <c r="J17" s="82">
        <v>17534.433457250001</v>
      </c>
    </row>
    <row r="18" spans="1:10">
      <c r="A18" s="57">
        <v>1986</v>
      </c>
      <c r="B18" s="81">
        <v>24.342870829999999</v>
      </c>
      <c r="C18" s="82">
        <v>3308.2906849300002</v>
      </c>
      <c r="D18" s="83">
        <v>14379.71835616</v>
      </c>
      <c r="E18" s="81">
        <v>9.1623382600000003</v>
      </c>
      <c r="F18" s="82">
        <v>7144.0765753400001</v>
      </c>
      <c r="G18" s="83">
        <v>13997.533150679999</v>
      </c>
      <c r="H18" s="81">
        <v>1.33036957</v>
      </c>
      <c r="I18" s="82">
        <v>7548.1578082200003</v>
      </c>
      <c r="J18" s="82">
        <v>18715.13178082</v>
      </c>
    </row>
    <row r="19" spans="1:10">
      <c r="A19" s="57">
        <v>1987</v>
      </c>
      <c r="B19" s="81">
        <v>24.112244820000001</v>
      </c>
      <c r="C19" s="82">
        <v>3341.48986784</v>
      </c>
      <c r="D19" s="83">
        <v>14253.182643169999</v>
      </c>
      <c r="E19" s="81">
        <v>8.6514359499999998</v>
      </c>
      <c r="F19" s="82">
        <v>7312.86977974</v>
      </c>
      <c r="G19" s="83">
        <v>13826.85462555</v>
      </c>
      <c r="H19" s="81">
        <v>1.53888293</v>
      </c>
      <c r="I19" s="82">
        <v>10370.14096916</v>
      </c>
      <c r="J19" s="82">
        <v>19749.357356830002</v>
      </c>
    </row>
    <row r="20" spans="1:10">
      <c r="A20" s="57">
        <v>1988</v>
      </c>
      <c r="B20" s="81">
        <v>26.35862195</v>
      </c>
      <c r="C20" s="82">
        <v>3369.2216949200001</v>
      </c>
      <c r="D20" s="83">
        <v>13973.773093219999</v>
      </c>
      <c r="E20" s="81">
        <v>8.6055811500000008</v>
      </c>
      <c r="F20" s="82">
        <v>6716.2774576299998</v>
      </c>
      <c r="G20" s="83">
        <v>14777.288135590001</v>
      </c>
      <c r="H20" s="81">
        <v>1.48892297</v>
      </c>
      <c r="I20" s="82">
        <v>8212.4778813600005</v>
      </c>
      <c r="J20" s="82">
        <v>17892.52519068</v>
      </c>
    </row>
    <row r="21" spans="1:10">
      <c r="A21" s="57">
        <v>1989</v>
      </c>
      <c r="B21" s="81">
        <v>27.13285218</v>
      </c>
      <c r="C21" s="82">
        <v>3450.3806808999998</v>
      </c>
      <c r="D21" s="83">
        <v>14050.926672039999</v>
      </c>
      <c r="E21" s="81">
        <v>9.3843484099999994</v>
      </c>
      <c r="F21" s="82">
        <v>7239.7399677699996</v>
      </c>
      <c r="G21" s="83">
        <v>14180.897743760001</v>
      </c>
      <c r="H21" s="81">
        <v>1.4959357099999999</v>
      </c>
      <c r="I21" s="82">
        <v>7759.62425463</v>
      </c>
      <c r="J21" s="82">
        <v>19149.65668815</v>
      </c>
    </row>
    <row r="22" spans="1:10">
      <c r="A22" s="57">
        <v>1990</v>
      </c>
      <c r="B22" s="81">
        <v>26.3442817</v>
      </c>
      <c r="C22" s="82">
        <v>3634.4279445699999</v>
      </c>
      <c r="D22" s="83">
        <v>14353.976847579999</v>
      </c>
      <c r="E22" s="81">
        <v>9.1572511900000002</v>
      </c>
      <c r="F22" s="82">
        <v>8054.1339491899998</v>
      </c>
      <c r="G22" s="83">
        <v>14994.11270208</v>
      </c>
      <c r="H22" s="81">
        <v>1.61937519</v>
      </c>
      <c r="I22" s="82">
        <v>6976.8935334899998</v>
      </c>
      <c r="J22" s="82">
        <v>17256.820958429998</v>
      </c>
    </row>
    <row r="23" spans="1:10">
      <c r="A23" s="57">
        <v>1991</v>
      </c>
      <c r="B23" s="81">
        <v>27.367855769999998</v>
      </c>
      <c r="C23" s="82">
        <v>3654.1191176500001</v>
      </c>
      <c r="D23" s="83">
        <v>14352.03363971</v>
      </c>
      <c r="E23" s="81">
        <v>8.8644230900000007</v>
      </c>
      <c r="F23" s="82">
        <v>8013.4191176499999</v>
      </c>
      <c r="G23" s="83">
        <v>14379.27926471</v>
      </c>
      <c r="H23" s="81">
        <v>1.5971353399999999</v>
      </c>
      <c r="I23" s="82">
        <v>7423.6314705900004</v>
      </c>
      <c r="J23" s="82">
        <v>16231.981764710001</v>
      </c>
    </row>
    <row r="24" spans="1:10">
      <c r="A24" s="57">
        <v>1992</v>
      </c>
      <c r="B24" s="81">
        <v>27.702928100000001</v>
      </c>
      <c r="C24" s="82">
        <v>3553.9799572000002</v>
      </c>
      <c r="D24" s="83">
        <v>14491.096754640001</v>
      </c>
      <c r="E24" s="81">
        <v>8.7265348599999992</v>
      </c>
      <c r="F24" s="82">
        <v>7462.4251069900001</v>
      </c>
      <c r="G24" s="83">
        <v>14924.85021398</v>
      </c>
      <c r="H24" s="81">
        <v>1.20974099</v>
      </c>
      <c r="I24" s="82">
        <v>5425.0275855899999</v>
      </c>
      <c r="J24" s="82">
        <v>16790.456490730001</v>
      </c>
    </row>
    <row r="25" spans="1:10">
      <c r="A25" s="57">
        <v>1993</v>
      </c>
      <c r="B25" s="81">
        <v>28.73231586</v>
      </c>
      <c r="C25" s="82">
        <v>3773.63227147</v>
      </c>
      <c r="D25" s="83">
        <v>14875.658414130001</v>
      </c>
      <c r="E25" s="81">
        <v>7.5538062100000003</v>
      </c>
      <c r="F25" s="82">
        <v>8279.3492036000007</v>
      </c>
      <c r="G25" s="83">
        <v>14987.35792936</v>
      </c>
      <c r="H25" s="81">
        <v>1.4687668599999999</v>
      </c>
      <c r="I25" s="82">
        <v>9294.4562846299996</v>
      </c>
      <c r="J25" s="82">
        <v>19698.36045706</v>
      </c>
    </row>
    <row r="26" spans="1:10">
      <c r="A26" s="57">
        <v>1994</v>
      </c>
      <c r="B26" s="81">
        <v>25.358859760000001</v>
      </c>
      <c r="C26" s="82">
        <v>3376.98476351</v>
      </c>
      <c r="D26" s="83">
        <v>14714.11023649</v>
      </c>
      <c r="E26" s="81">
        <v>7.7227298199999996</v>
      </c>
      <c r="F26" s="82">
        <v>8836.4189189200006</v>
      </c>
      <c r="G26" s="83">
        <v>15562.406452699999</v>
      </c>
      <c r="H26" s="81">
        <v>1.35143608</v>
      </c>
      <c r="I26" s="82">
        <v>8765.7275675700002</v>
      </c>
      <c r="J26" s="82">
        <v>20103.589408780001</v>
      </c>
    </row>
    <row r="27" spans="1:10">
      <c r="A27" s="57">
        <v>1995</v>
      </c>
      <c r="B27" s="81">
        <v>26.66994622</v>
      </c>
      <c r="C27" s="82">
        <v>3678.9633442600002</v>
      </c>
      <c r="D27" s="83">
        <v>15080.319442620001</v>
      </c>
      <c r="E27" s="81">
        <v>7.2464368500000003</v>
      </c>
      <c r="F27" s="82">
        <v>7882.47196721</v>
      </c>
      <c r="G27" s="83">
        <v>15831.40539344</v>
      </c>
      <c r="H27" s="81">
        <v>2.1833528800000002</v>
      </c>
      <c r="I27" s="82">
        <v>10373.70472131</v>
      </c>
      <c r="J27" s="82">
        <v>19239.520426229999</v>
      </c>
    </row>
    <row r="28" spans="1:10">
      <c r="A28" s="57">
        <v>1996</v>
      </c>
      <c r="B28" s="81">
        <v>26.930594259999999</v>
      </c>
      <c r="C28" s="82">
        <v>3688.8524569199999</v>
      </c>
      <c r="D28" s="83">
        <v>15249.204179959999</v>
      </c>
      <c r="E28" s="81">
        <v>6.6431526400000003</v>
      </c>
      <c r="F28" s="82">
        <v>8345.8200382899995</v>
      </c>
      <c r="G28" s="83">
        <v>16299.38653478</v>
      </c>
      <c r="H28" s="81">
        <v>1.2730681500000001</v>
      </c>
      <c r="I28" s="82">
        <v>10348.81684748</v>
      </c>
      <c r="J28" s="82">
        <v>20781.09189534</v>
      </c>
    </row>
    <row r="29" spans="1:10">
      <c r="A29" s="57">
        <v>1997</v>
      </c>
      <c r="B29" s="81">
        <v>24.203233319999999</v>
      </c>
      <c r="C29" s="82">
        <v>3573.3750467899999</v>
      </c>
      <c r="D29" s="83">
        <v>15199.08153462</v>
      </c>
      <c r="E29" s="81">
        <v>7.8563998899999996</v>
      </c>
      <c r="F29" s="82">
        <v>8158.3905177799998</v>
      </c>
      <c r="G29" s="83">
        <v>15922.4588272</v>
      </c>
      <c r="H29" s="81">
        <v>1.3316315000000001</v>
      </c>
      <c r="I29" s="82">
        <v>8647.89394885</v>
      </c>
      <c r="J29" s="82">
        <v>19230.00631628</v>
      </c>
    </row>
    <row r="30" spans="1:10">
      <c r="A30" s="57">
        <v>1998</v>
      </c>
      <c r="B30" s="81">
        <v>25.13376323</v>
      </c>
      <c r="C30" s="82">
        <v>3819.06773006</v>
      </c>
      <c r="D30" s="83">
        <v>15520.98009202</v>
      </c>
      <c r="E30" s="81">
        <v>6.8909323100000002</v>
      </c>
      <c r="F30" s="82">
        <v>7525.8099386499998</v>
      </c>
      <c r="G30" s="83">
        <v>16237.055291410001</v>
      </c>
      <c r="H30" s="81">
        <v>1.3586385999999999</v>
      </c>
      <c r="I30" s="82">
        <v>8777.4371779100002</v>
      </c>
      <c r="J30" s="82">
        <v>18818.536472389998</v>
      </c>
    </row>
    <row r="31" spans="1:10">
      <c r="A31" s="57">
        <v>1999</v>
      </c>
      <c r="B31" s="81">
        <v>26.056170730000002</v>
      </c>
      <c r="C31" s="82">
        <v>3839.9610108299999</v>
      </c>
      <c r="D31" s="83">
        <v>15713.938808659999</v>
      </c>
      <c r="E31" s="81">
        <v>6.9985463699999997</v>
      </c>
      <c r="F31" s="82">
        <v>9442.5270758099996</v>
      </c>
      <c r="G31" s="83">
        <v>17334.905956679999</v>
      </c>
      <c r="H31" s="81">
        <v>0.84704842000000002</v>
      </c>
      <c r="I31" s="82">
        <v>14950.667870040001</v>
      </c>
      <c r="J31" s="82">
        <v>22882.390613719999</v>
      </c>
    </row>
    <row r="32" spans="1:10">
      <c r="A32" s="57">
        <v>2000</v>
      </c>
      <c r="B32" s="81">
        <v>24.23868483</v>
      </c>
      <c r="C32" s="82">
        <v>3911.73845708</v>
      </c>
      <c r="D32" s="83">
        <v>15798.669605569999</v>
      </c>
      <c r="E32" s="81">
        <v>7.2175760699999998</v>
      </c>
      <c r="F32" s="82">
        <v>7585.7888631100004</v>
      </c>
      <c r="G32" s="83">
        <v>15973.774898490001</v>
      </c>
      <c r="H32" s="81">
        <v>1.37050206</v>
      </c>
      <c r="I32" s="82">
        <v>11378.683294660001</v>
      </c>
      <c r="J32" s="82">
        <v>22758.630887470001</v>
      </c>
    </row>
    <row r="33" spans="1:10">
      <c r="A33" s="57">
        <v>2001</v>
      </c>
      <c r="B33" s="81">
        <v>24.25344295</v>
      </c>
      <c r="C33" s="82">
        <v>3673.56741573</v>
      </c>
      <c r="D33" s="83">
        <v>15811.034157300001</v>
      </c>
      <c r="E33" s="81">
        <v>7.0361472599999999</v>
      </c>
      <c r="F33" s="82">
        <v>8816.5617977500006</v>
      </c>
      <c r="G33" s="83">
        <v>16200.43230337</v>
      </c>
      <c r="H33" s="81">
        <v>1.02711839</v>
      </c>
      <c r="I33" s="82">
        <v>8816.5617977500006</v>
      </c>
      <c r="J33" s="82">
        <v>20571.977528089999</v>
      </c>
    </row>
    <row r="34" spans="1:10">
      <c r="A34" s="57">
        <v>2002</v>
      </c>
      <c r="B34" s="81">
        <v>24.431593729999999</v>
      </c>
      <c r="C34" s="82">
        <v>3831.0468593700002</v>
      </c>
      <c r="D34" s="83">
        <v>15760.359755420001</v>
      </c>
      <c r="E34" s="81">
        <v>7.0757619800000002</v>
      </c>
      <c r="F34" s="82">
        <v>9159.61867704</v>
      </c>
      <c r="G34" s="83">
        <v>17701.326570320001</v>
      </c>
      <c r="H34" s="81">
        <v>1.5226527400000001</v>
      </c>
      <c r="I34" s="82">
        <v>9370.4352973900004</v>
      </c>
      <c r="J34" s="82">
        <v>19359.387173430001</v>
      </c>
    </row>
    <row r="35" spans="1:10">
      <c r="A35" s="57">
        <v>2003</v>
      </c>
      <c r="B35" s="81">
        <v>24.46893596</v>
      </c>
      <c r="C35" s="82">
        <v>3915.5389221599999</v>
      </c>
      <c r="D35" s="83">
        <v>15885.22275449</v>
      </c>
      <c r="E35" s="81">
        <v>6.4585818000000002</v>
      </c>
      <c r="F35" s="82">
        <v>8258.2275449099998</v>
      </c>
      <c r="G35" s="83">
        <v>16141.51257485</v>
      </c>
      <c r="H35" s="81">
        <v>0.98207310000000003</v>
      </c>
      <c r="I35" s="82">
        <v>9062.6928143700006</v>
      </c>
      <c r="J35" s="82">
        <v>21110.687425150001</v>
      </c>
    </row>
    <row r="36" spans="1:10">
      <c r="A36" s="57">
        <v>2004</v>
      </c>
      <c r="B36" s="81">
        <v>25.041659790000001</v>
      </c>
      <c r="C36" s="82">
        <v>3757.22482868</v>
      </c>
      <c r="D36" s="83">
        <v>15878.00914602</v>
      </c>
      <c r="E36" s="81">
        <v>5.9171303999999996</v>
      </c>
      <c r="F36" s="82">
        <v>9761.8905640499997</v>
      </c>
      <c r="G36" s="83">
        <v>18497.725540330001</v>
      </c>
      <c r="H36" s="81">
        <v>0.97173825000000003</v>
      </c>
      <c r="I36" s="82">
        <v>9844.6184501799999</v>
      </c>
      <c r="J36" s="82">
        <v>19628.339984189999</v>
      </c>
    </row>
    <row r="37" spans="1:10">
      <c r="A37" s="57">
        <v>2005</v>
      </c>
      <c r="B37" s="81">
        <v>25.114109429999999</v>
      </c>
      <c r="C37" s="82">
        <v>4309.9917223700004</v>
      </c>
      <c r="D37" s="83">
        <v>15978.123239070001</v>
      </c>
      <c r="E37" s="81">
        <v>6.46881533</v>
      </c>
      <c r="F37" s="82">
        <v>7866.9115681200001</v>
      </c>
      <c r="G37" s="83">
        <v>15788.73462725</v>
      </c>
      <c r="H37" s="81">
        <v>1.3457734800000001</v>
      </c>
      <c r="I37" s="82">
        <v>9547.8755784099994</v>
      </c>
      <c r="J37" s="82">
        <v>19837.61660668</v>
      </c>
    </row>
    <row r="38" spans="1:10">
      <c r="A38" s="57">
        <v>2006</v>
      </c>
      <c r="B38" s="81">
        <v>25.753957570000001</v>
      </c>
      <c r="C38" s="82">
        <v>4215.3507146399998</v>
      </c>
      <c r="D38" s="83">
        <v>16223.29931</v>
      </c>
      <c r="E38" s="81">
        <v>6.3572049599999998</v>
      </c>
      <c r="F38" s="82">
        <v>7734.5884672299999</v>
      </c>
      <c r="G38" s="83">
        <v>15997.70714638</v>
      </c>
      <c r="H38" s="81">
        <v>1.1821248799999999</v>
      </c>
      <c r="I38" s="82">
        <v>10183.874815179999</v>
      </c>
      <c r="J38" s="82">
        <v>20787.780754070001</v>
      </c>
    </row>
    <row r="39" spans="1:10">
      <c r="A39" s="57">
        <v>2007</v>
      </c>
      <c r="B39" s="81">
        <v>23.367996420000001</v>
      </c>
      <c r="C39" s="82">
        <v>4073.6624078499999</v>
      </c>
      <c r="D39" s="83">
        <v>15685.79716057</v>
      </c>
      <c r="E39" s="81">
        <v>6.2453388900000002</v>
      </c>
      <c r="F39" s="82">
        <v>8787.5614344999995</v>
      </c>
      <c r="G39" s="83">
        <v>17480.97042505</v>
      </c>
      <c r="H39" s="81">
        <v>1.0820133999999999</v>
      </c>
      <c r="I39" s="82">
        <v>10024.09686492</v>
      </c>
      <c r="J39" s="82">
        <v>19815.95103479</v>
      </c>
    </row>
    <row r="40" spans="1:10">
      <c r="A40" s="57">
        <v>2008</v>
      </c>
      <c r="B40" s="81">
        <v>23.179140690000001</v>
      </c>
      <c r="C40" s="82">
        <v>3825.0832895399999</v>
      </c>
      <c r="D40" s="83">
        <v>16022.516852139999</v>
      </c>
      <c r="E40" s="81">
        <v>6.1389451900000003</v>
      </c>
      <c r="F40" s="82">
        <v>8965.0389598500005</v>
      </c>
      <c r="G40" s="83">
        <v>18293.660055299999</v>
      </c>
      <c r="H40" s="81">
        <v>1.1632909499999999</v>
      </c>
      <c r="I40" s="82">
        <v>10732.14775038</v>
      </c>
      <c r="J40" s="82">
        <v>22823.993076340001</v>
      </c>
    </row>
    <row r="41" spans="1:10">
      <c r="A41" s="57">
        <v>2009</v>
      </c>
      <c r="B41" s="81">
        <v>23.812238359999998</v>
      </c>
      <c r="C41" s="82">
        <v>4244.2406568599999</v>
      </c>
      <c r="D41" s="83">
        <v>16933.509687379999</v>
      </c>
      <c r="E41" s="81">
        <v>6.0572830099999999</v>
      </c>
      <c r="F41" s="82">
        <v>9046.2958000500003</v>
      </c>
      <c r="G41" s="83">
        <v>19038.450946479999</v>
      </c>
      <c r="H41" s="81">
        <v>0.96791976999999996</v>
      </c>
      <c r="I41" s="82">
        <v>11071.40491347</v>
      </c>
      <c r="J41" s="82">
        <v>22396.453732850001</v>
      </c>
    </row>
    <row r="42" spans="1:10">
      <c r="A42" s="61">
        <v>2010</v>
      </c>
      <c r="B42" s="84">
        <v>21.208040440000001</v>
      </c>
      <c r="C42" s="85">
        <v>4000</v>
      </c>
      <c r="D42" s="86">
        <v>17189</v>
      </c>
      <c r="E42" s="84">
        <v>6.3019791600000001</v>
      </c>
      <c r="F42" s="85">
        <v>9536.5</v>
      </c>
      <c r="G42" s="86">
        <v>19493</v>
      </c>
      <c r="H42" s="84">
        <v>1.1914846100000001</v>
      </c>
      <c r="I42" s="85">
        <v>11808</v>
      </c>
      <c r="J42" s="85">
        <v>22985</v>
      </c>
    </row>
    <row r="43" spans="1:10">
      <c r="A43" s="150" t="s">
        <v>139</v>
      </c>
      <c r="B43" s="150"/>
      <c r="C43" s="150"/>
      <c r="D43" s="150"/>
      <c r="E43" s="150"/>
      <c r="F43" s="150"/>
      <c r="G43" s="150"/>
      <c r="H43" s="150"/>
      <c r="I43" s="150"/>
      <c r="J43" s="150"/>
    </row>
    <row r="44" spans="1:10" ht="36" customHeight="1">
      <c r="A44" s="154" t="s">
        <v>183</v>
      </c>
      <c r="B44" s="154"/>
      <c r="C44" s="154"/>
      <c r="D44" s="154"/>
      <c r="E44" s="154"/>
      <c r="F44" s="154"/>
      <c r="G44" s="154"/>
      <c r="H44" s="154"/>
      <c r="I44" s="154"/>
      <c r="J44" s="154"/>
    </row>
    <row r="45" spans="1:10" ht="17.25">
      <c r="A45" s="154" t="s">
        <v>140</v>
      </c>
      <c r="B45" s="154"/>
      <c r="C45" s="154"/>
      <c r="D45" s="154"/>
      <c r="E45" s="154"/>
      <c r="F45" s="154"/>
      <c r="G45" s="154"/>
      <c r="H45" s="154"/>
      <c r="I45" s="154"/>
      <c r="J45" s="154"/>
    </row>
    <row r="46" spans="1:10">
      <c r="A46" s="145" t="s">
        <v>102</v>
      </c>
      <c r="B46" s="145"/>
      <c r="C46" s="145"/>
      <c r="D46" s="145"/>
      <c r="E46" s="145"/>
      <c r="F46" s="145"/>
      <c r="G46" s="145"/>
      <c r="H46" s="145"/>
      <c r="I46" s="145"/>
      <c r="J46" s="145"/>
    </row>
  </sheetData>
  <mergeCells count="9">
    <mergeCell ref="A2:J2"/>
    <mergeCell ref="A43:J43"/>
    <mergeCell ref="A44:J44"/>
    <mergeCell ref="A45:J45"/>
    <mergeCell ref="A46:J46"/>
    <mergeCell ref="A3:J3"/>
    <mergeCell ref="C5:D5"/>
    <mergeCell ref="F5:G5"/>
    <mergeCell ref="I5:J5"/>
  </mergeCells>
  <pageMargins left="0.7" right="0.7" top="0.75" bottom="0.75" header="0.3" footer="0.3"/>
  <pageSetup scale="7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view="pageBreakPreview" zoomScaleNormal="100" zoomScaleSheetLayoutView="100" workbookViewId="0"/>
  </sheetViews>
  <sheetFormatPr defaultRowHeight="15"/>
  <cols>
    <col min="1" max="1" width="9.5703125" style="35" customWidth="1"/>
    <col min="2" max="2" width="13" style="35" customWidth="1"/>
    <col min="3" max="3" width="9.5703125" style="35" customWidth="1"/>
    <col min="4" max="4" width="14" style="68" bestFit="1" customWidth="1"/>
    <col min="5" max="5" width="13" style="35" customWidth="1"/>
    <col min="6" max="6" width="10.7109375" style="35" customWidth="1"/>
    <col min="7" max="7" width="14" style="68" bestFit="1" customWidth="1"/>
    <col min="8" max="8" width="13" style="35" customWidth="1"/>
    <col min="9" max="9" width="10.42578125" style="35" bestFit="1" customWidth="1"/>
    <col min="10" max="10" width="14" style="69" bestFit="1" customWidth="1"/>
    <col min="11" max="16384" width="9.140625" style="35"/>
  </cols>
  <sheetData>
    <row r="1" spans="1:10">
      <c r="A1" s="2" t="s">
        <v>49</v>
      </c>
      <c r="B1" s="2"/>
      <c r="C1" s="2"/>
      <c r="D1" s="3"/>
    </row>
    <row r="2" spans="1:10" ht="15" customHeight="1">
      <c r="A2" s="161" t="s">
        <v>194</v>
      </c>
      <c r="B2" s="161"/>
      <c r="C2" s="161"/>
      <c r="D2" s="161"/>
      <c r="E2" s="161"/>
      <c r="F2" s="161"/>
      <c r="G2" s="161"/>
      <c r="H2" s="161"/>
      <c r="I2" s="161"/>
      <c r="J2" s="161"/>
    </row>
    <row r="3" spans="1:10" ht="15" customHeight="1">
      <c r="A3" s="155" t="s">
        <v>195</v>
      </c>
      <c r="B3" s="155"/>
      <c r="C3" s="155"/>
      <c r="D3" s="155"/>
      <c r="E3" s="155"/>
      <c r="F3" s="155"/>
      <c r="G3" s="155"/>
      <c r="H3" s="155"/>
      <c r="I3" s="155"/>
      <c r="J3" s="155"/>
    </row>
    <row r="4" spans="1:10" ht="30">
      <c r="A4" s="88"/>
      <c r="B4" s="70" t="s">
        <v>15</v>
      </c>
      <c r="C4" s="71"/>
      <c r="D4" s="72"/>
      <c r="E4" s="70" t="s">
        <v>9</v>
      </c>
      <c r="F4" s="71"/>
      <c r="G4" s="73"/>
      <c r="H4" s="71" t="s">
        <v>16</v>
      </c>
      <c r="I4" s="71"/>
      <c r="J4" s="74"/>
    </row>
    <row r="5" spans="1:10">
      <c r="A5" s="57"/>
      <c r="B5" s="75"/>
      <c r="C5" s="152" t="s">
        <v>10</v>
      </c>
      <c r="D5" s="156"/>
      <c r="E5" s="75"/>
      <c r="F5" s="157" t="s">
        <v>10</v>
      </c>
      <c r="G5" s="158"/>
      <c r="H5" s="76"/>
      <c r="I5" s="157" t="s">
        <v>10</v>
      </c>
      <c r="J5" s="159"/>
    </row>
    <row r="6" spans="1:10" ht="45">
      <c r="A6" s="77" t="s">
        <v>0</v>
      </c>
      <c r="B6" s="78" t="s">
        <v>11</v>
      </c>
      <c r="C6" s="79" t="s">
        <v>12</v>
      </c>
      <c r="D6" s="80" t="s">
        <v>13</v>
      </c>
      <c r="E6" s="78" t="s">
        <v>11</v>
      </c>
      <c r="F6" s="79" t="s">
        <v>12</v>
      </c>
      <c r="G6" s="80" t="s">
        <v>13</v>
      </c>
      <c r="H6" s="78" t="s">
        <v>11</v>
      </c>
      <c r="I6" s="79" t="s">
        <v>12</v>
      </c>
      <c r="J6" s="105" t="s">
        <v>13</v>
      </c>
    </row>
    <row r="7" spans="1:10">
      <c r="A7" s="57">
        <v>1975</v>
      </c>
      <c r="B7" s="29">
        <f>24.03903596/100</f>
        <v>0.24039035959999999</v>
      </c>
      <c r="C7" s="12">
        <v>4802.5497201500002</v>
      </c>
      <c r="D7" s="13">
        <v>14785.834701489999</v>
      </c>
      <c r="E7" s="29">
        <f>15.48930081/100</f>
        <v>0.15489300810000001</v>
      </c>
      <c r="F7" s="12">
        <v>10288.2733209</v>
      </c>
      <c r="G7" s="13">
        <v>16916.686567159999</v>
      </c>
      <c r="H7" s="29">
        <f>1.00383633/100</f>
        <v>1.0038363299999999E-2</v>
      </c>
      <c r="I7" s="12">
        <v>15151.82070896</v>
      </c>
      <c r="J7" s="12">
        <v>23081.517537309999</v>
      </c>
    </row>
    <row r="8" spans="1:10">
      <c r="A8" s="57">
        <v>1976</v>
      </c>
      <c r="B8" s="81">
        <v>27.264200450000001</v>
      </c>
      <c r="C8" s="82">
        <v>5180.50616197</v>
      </c>
      <c r="D8" s="83">
        <v>15950.202860920001</v>
      </c>
      <c r="E8" s="81">
        <v>14.08709539</v>
      </c>
      <c r="F8" s="82">
        <v>11512.23591549</v>
      </c>
      <c r="G8" s="83">
        <v>18949.1403169</v>
      </c>
      <c r="H8" s="81">
        <v>1.7602715</v>
      </c>
      <c r="I8" s="82">
        <v>11704.10651408</v>
      </c>
      <c r="J8" s="82">
        <v>19137.17350352</v>
      </c>
    </row>
    <row r="9" spans="1:10">
      <c r="A9" s="57">
        <v>1977</v>
      </c>
      <c r="B9" s="81">
        <v>24.692374749999999</v>
      </c>
      <c r="C9" s="82">
        <v>5206.7421746299997</v>
      </c>
      <c r="D9" s="83">
        <v>15530.455107080001</v>
      </c>
      <c r="E9" s="81">
        <v>15.15285435</v>
      </c>
      <c r="F9" s="82">
        <v>10715.116309720001</v>
      </c>
      <c r="G9" s="83">
        <v>18986.654654040001</v>
      </c>
      <c r="H9" s="81">
        <v>2.8387087900000001</v>
      </c>
      <c r="I9" s="82">
        <v>9479.8616144999996</v>
      </c>
      <c r="J9" s="82">
        <v>18747.862685339998</v>
      </c>
    </row>
    <row r="10" spans="1:10">
      <c r="A10" s="57">
        <v>1978</v>
      </c>
      <c r="B10" s="81">
        <v>26.547582649999999</v>
      </c>
      <c r="C10" s="82">
        <v>4773.8346625800004</v>
      </c>
      <c r="D10" s="83">
        <v>15473.17488497</v>
      </c>
      <c r="E10" s="81">
        <v>15.22948407</v>
      </c>
      <c r="F10" s="82">
        <v>9694.7622699399999</v>
      </c>
      <c r="G10" s="83">
        <v>17574.263880369999</v>
      </c>
      <c r="H10" s="81">
        <v>2.3793886400000002</v>
      </c>
      <c r="I10" s="82">
        <v>11533.424079750001</v>
      </c>
      <c r="J10" s="82">
        <v>20606.38435583</v>
      </c>
    </row>
    <row r="11" spans="1:10">
      <c r="A11" s="57">
        <v>1979</v>
      </c>
      <c r="B11" s="81">
        <v>28.05035268</v>
      </c>
      <c r="C11" s="82">
        <v>4638.1625518700002</v>
      </c>
      <c r="D11" s="83">
        <v>14892.767634850001</v>
      </c>
      <c r="E11" s="81">
        <v>16.555360589999999</v>
      </c>
      <c r="F11" s="82">
        <v>9044.1908713699995</v>
      </c>
      <c r="G11" s="83">
        <v>16550.869294610002</v>
      </c>
      <c r="H11" s="81">
        <v>3.0113731100000001</v>
      </c>
      <c r="I11" s="82">
        <v>13867.7593361</v>
      </c>
      <c r="J11" s="82">
        <v>21075.979460580002</v>
      </c>
    </row>
    <row r="12" spans="1:10">
      <c r="A12" s="57">
        <v>1980</v>
      </c>
      <c r="B12" s="81">
        <v>28.96392045</v>
      </c>
      <c r="C12" s="82">
        <v>4238.0619105200003</v>
      </c>
      <c r="D12" s="83">
        <v>14733.063482469999</v>
      </c>
      <c r="E12" s="81">
        <v>16.242448020000001</v>
      </c>
      <c r="F12" s="82">
        <v>9461.8422007299996</v>
      </c>
      <c r="G12" s="83">
        <v>15941.490961310001</v>
      </c>
      <c r="H12" s="81">
        <v>2.4898896000000001</v>
      </c>
      <c r="I12" s="82">
        <v>10911.428053199999</v>
      </c>
      <c r="J12" s="82">
        <v>20556.445193470001</v>
      </c>
    </row>
    <row r="13" spans="1:10">
      <c r="A13" s="57">
        <v>1981</v>
      </c>
      <c r="B13" s="81">
        <v>30.128781279999998</v>
      </c>
      <c r="C13" s="82">
        <v>4210.1407284799998</v>
      </c>
      <c r="D13" s="83">
        <v>15329.72384106</v>
      </c>
      <c r="E13" s="81">
        <v>14.650027469999999</v>
      </c>
      <c r="F13" s="82">
        <v>10344.91721854</v>
      </c>
      <c r="G13" s="83">
        <v>16881.461423839999</v>
      </c>
      <c r="H13" s="81">
        <v>2.0835195</v>
      </c>
      <c r="I13" s="82">
        <v>9142.0198675499996</v>
      </c>
      <c r="J13" s="82">
        <v>19438.82119205</v>
      </c>
    </row>
    <row r="14" spans="1:10">
      <c r="A14" s="57">
        <v>1982</v>
      </c>
      <c r="B14" s="81">
        <v>29.087226229999999</v>
      </c>
      <c r="C14" s="82">
        <v>4134.5938144299998</v>
      </c>
      <c r="D14" s="83">
        <v>15055.314432990001</v>
      </c>
      <c r="E14" s="81">
        <v>15.374598130000001</v>
      </c>
      <c r="F14" s="82">
        <v>9482.60103093</v>
      </c>
      <c r="G14" s="83">
        <v>17796.729896910001</v>
      </c>
      <c r="H14" s="81">
        <v>2.9587184799999999</v>
      </c>
      <c r="I14" s="82">
        <v>8988.2474226800005</v>
      </c>
      <c r="J14" s="82">
        <v>19811.22085052</v>
      </c>
    </row>
    <row r="15" spans="1:10">
      <c r="A15" s="57">
        <v>1983</v>
      </c>
      <c r="B15" s="81">
        <v>32.188256930000001</v>
      </c>
      <c r="C15" s="82">
        <v>3949.6572361799999</v>
      </c>
      <c r="D15" s="83">
        <v>15404.32040201</v>
      </c>
      <c r="E15" s="81">
        <v>15.34547856</v>
      </c>
      <c r="F15" s="82">
        <v>10514.89447236</v>
      </c>
      <c r="G15" s="83">
        <v>17724.168994970001</v>
      </c>
      <c r="H15" s="81">
        <v>2.8568072099999999</v>
      </c>
      <c r="I15" s="82">
        <v>10909.20301508</v>
      </c>
      <c r="J15" s="82">
        <v>22094.422010049999</v>
      </c>
    </row>
    <row r="16" spans="1:10">
      <c r="A16" s="57">
        <v>1984</v>
      </c>
      <c r="B16" s="81">
        <v>29.936206240000001</v>
      </c>
      <c r="C16" s="82">
        <v>4477.0053037600001</v>
      </c>
      <c r="D16" s="83">
        <v>15940.661137900001</v>
      </c>
      <c r="E16" s="81">
        <v>16.74217312</v>
      </c>
      <c r="F16" s="82">
        <v>10509.402121499999</v>
      </c>
      <c r="G16" s="83">
        <v>17322.647516879999</v>
      </c>
      <c r="H16" s="81">
        <v>3.3736678800000002</v>
      </c>
      <c r="I16" s="82">
        <v>11509.89720347</v>
      </c>
      <c r="J16" s="82">
        <v>20650.97516876</v>
      </c>
    </row>
    <row r="17" spans="1:10">
      <c r="A17" s="57">
        <v>1985</v>
      </c>
      <c r="B17" s="81">
        <v>28.68985245</v>
      </c>
      <c r="C17" s="82">
        <v>4083.8052044599999</v>
      </c>
      <c r="D17" s="83">
        <v>16003.006505580001</v>
      </c>
      <c r="E17" s="81">
        <v>16.479400420000001</v>
      </c>
      <c r="F17" s="82">
        <v>9673.7161477699992</v>
      </c>
      <c r="G17" s="83">
        <v>17578.998791819999</v>
      </c>
      <c r="H17" s="81">
        <v>3.1024665100000002</v>
      </c>
      <c r="I17" s="82">
        <v>10835.95981645</v>
      </c>
      <c r="J17" s="82">
        <v>19175.248048329999</v>
      </c>
    </row>
    <row r="18" spans="1:10">
      <c r="A18" s="57">
        <v>1986</v>
      </c>
      <c r="B18" s="81">
        <v>31.102624590000001</v>
      </c>
      <c r="C18" s="82">
        <v>4384.1818493199999</v>
      </c>
      <c r="D18" s="83">
        <v>16278.701095889999</v>
      </c>
      <c r="E18" s="81">
        <v>16.00584327</v>
      </c>
      <c r="F18" s="82">
        <v>11272.473013700001</v>
      </c>
      <c r="G18" s="83">
        <v>18392.663013699999</v>
      </c>
      <c r="H18" s="81">
        <v>3.4586613100000001</v>
      </c>
      <c r="I18" s="82">
        <v>11071.42767123</v>
      </c>
      <c r="J18" s="82">
        <v>21621.331780820001</v>
      </c>
    </row>
    <row r="19" spans="1:10">
      <c r="A19" s="57">
        <v>1987</v>
      </c>
      <c r="B19" s="81">
        <v>32.078152699999997</v>
      </c>
      <c r="C19" s="82">
        <v>4781.7872246699999</v>
      </c>
      <c r="D19" s="83">
        <v>16484.68334802</v>
      </c>
      <c r="E19" s="81">
        <v>15.907573960000001</v>
      </c>
      <c r="F19" s="82">
        <v>11522.37885463</v>
      </c>
      <c r="G19" s="83">
        <v>17928.8214978</v>
      </c>
      <c r="H19" s="81">
        <v>3.8099137299999999</v>
      </c>
      <c r="I19" s="82">
        <v>11714.4185022</v>
      </c>
      <c r="J19" s="82">
        <v>22238.191189429999</v>
      </c>
    </row>
    <row r="20" spans="1:10">
      <c r="A20" s="57">
        <v>1988</v>
      </c>
      <c r="B20" s="81">
        <v>33.960091820000002</v>
      </c>
      <c r="C20" s="82">
        <v>4450.7344703400004</v>
      </c>
      <c r="D20" s="83">
        <v>16302.11955508</v>
      </c>
      <c r="E20" s="81">
        <v>15.555549409999999</v>
      </c>
      <c r="F20" s="82">
        <v>11977.91561441</v>
      </c>
      <c r="G20" s="83">
        <v>18739.44851695</v>
      </c>
      <c r="H20" s="81">
        <v>2.9535790099999999</v>
      </c>
      <c r="I20" s="82">
        <v>12143.236525419999</v>
      </c>
      <c r="J20" s="82">
        <v>21242.351694919998</v>
      </c>
    </row>
    <row r="21" spans="1:10">
      <c r="A21" s="57">
        <v>1989</v>
      </c>
      <c r="B21" s="81">
        <v>33.803620180000003</v>
      </c>
      <c r="C21" s="82">
        <v>4400.5745970999997</v>
      </c>
      <c r="D21" s="83">
        <v>16186.66752619</v>
      </c>
      <c r="E21" s="81">
        <v>15.147364189999999</v>
      </c>
      <c r="F21" s="82">
        <v>10674.313356160001</v>
      </c>
      <c r="G21" s="83">
        <v>17914.93150685</v>
      </c>
      <c r="H21" s="81">
        <v>3.5639533499999998</v>
      </c>
      <c r="I21" s="82">
        <v>12071.502377119999</v>
      </c>
      <c r="J21" s="82">
        <v>21908.907413379999</v>
      </c>
    </row>
    <row r="22" spans="1:10">
      <c r="A22" s="57">
        <v>1990</v>
      </c>
      <c r="B22" s="81">
        <v>34.334249450000002</v>
      </c>
      <c r="C22" s="82">
        <v>5033.8337182400001</v>
      </c>
      <c r="D22" s="83">
        <v>16611.651270210001</v>
      </c>
      <c r="E22" s="81">
        <v>15.4917128</v>
      </c>
      <c r="F22" s="82">
        <v>11074.434180140001</v>
      </c>
      <c r="G22" s="83">
        <v>18804.724826789999</v>
      </c>
      <c r="H22" s="81">
        <v>4.5665803800000004</v>
      </c>
      <c r="I22" s="82">
        <v>9411.5911085499993</v>
      </c>
      <c r="J22" s="82">
        <v>19103.39896074</v>
      </c>
    </row>
    <row r="23" spans="1:10">
      <c r="A23" s="57">
        <v>1991</v>
      </c>
      <c r="B23" s="81">
        <v>37.088121360000002</v>
      </c>
      <c r="C23" s="82">
        <v>4779.2031617599996</v>
      </c>
      <c r="D23" s="83">
        <v>16184.70259191</v>
      </c>
      <c r="E23" s="81">
        <v>15.972116440000001</v>
      </c>
      <c r="F23" s="82">
        <v>10962.35735294</v>
      </c>
      <c r="G23" s="83">
        <v>17694.430753680001</v>
      </c>
      <c r="H23" s="81">
        <v>3.5396366700000002</v>
      </c>
      <c r="I23" s="82">
        <v>11597.02014706</v>
      </c>
      <c r="J23" s="82">
        <v>21315.69485294</v>
      </c>
    </row>
    <row r="24" spans="1:10">
      <c r="A24" s="57">
        <v>1992</v>
      </c>
      <c r="B24" s="81">
        <v>36.40896266</v>
      </c>
      <c r="C24" s="82">
        <v>4741.7492867299998</v>
      </c>
      <c r="D24" s="83">
        <v>16246.321326679999</v>
      </c>
      <c r="E24" s="81">
        <v>14.9837475</v>
      </c>
      <c r="F24" s="82">
        <v>11275.25793509</v>
      </c>
      <c r="G24" s="83">
        <v>18550.345078459999</v>
      </c>
      <c r="H24" s="81">
        <v>3.6808356999999998</v>
      </c>
      <c r="I24" s="82">
        <v>10447.39514979</v>
      </c>
      <c r="J24" s="82">
        <v>19951.104457919999</v>
      </c>
    </row>
    <row r="25" spans="1:10">
      <c r="A25" s="57">
        <v>1993</v>
      </c>
      <c r="B25" s="81">
        <v>34.99568936</v>
      </c>
      <c r="C25" s="82">
        <v>4881.5707063700002</v>
      </c>
      <c r="D25" s="83">
        <v>16178.31627424</v>
      </c>
      <c r="E25" s="81">
        <v>14.247160279999999</v>
      </c>
      <c r="F25" s="82">
        <v>11773.73268698</v>
      </c>
      <c r="G25" s="83">
        <v>19342.129570640001</v>
      </c>
      <c r="H25" s="81">
        <v>4.0895555100000003</v>
      </c>
      <c r="I25" s="82">
        <v>9625.78119806</v>
      </c>
      <c r="J25" s="82">
        <v>20414.595862189999</v>
      </c>
    </row>
    <row r="26" spans="1:10">
      <c r="A26" s="57">
        <v>1994</v>
      </c>
      <c r="B26" s="81">
        <v>34.333405730000003</v>
      </c>
      <c r="C26" s="82">
        <v>4718.6477027000001</v>
      </c>
      <c r="D26" s="83">
        <v>16666.958817570001</v>
      </c>
      <c r="E26" s="81">
        <v>13.706304660000001</v>
      </c>
      <c r="F26" s="82">
        <v>10594.86628378</v>
      </c>
      <c r="G26" s="83">
        <v>17831.893378379998</v>
      </c>
      <c r="H26" s="81">
        <v>3.8145794099999999</v>
      </c>
      <c r="I26" s="82">
        <v>11266.434121619999</v>
      </c>
      <c r="J26" s="82">
        <v>21908.427972969999</v>
      </c>
    </row>
    <row r="27" spans="1:10">
      <c r="A27" s="57">
        <v>1995</v>
      </c>
      <c r="B27" s="81">
        <v>33.480825269999997</v>
      </c>
      <c r="C27" s="82">
        <v>5016.7681967199997</v>
      </c>
      <c r="D27" s="83">
        <v>17069.875377050001</v>
      </c>
      <c r="E27" s="81">
        <v>12.773467330000001</v>
      </c>
      <c r="F27" s="82">
        <v>10719.590163929999</v>
      </c>
      <c r="G27" s="83">
        <v>17770.221934429999</v>
      </c>
      <c r="H27" s="81">
        <v>4.0557903800000004</v>
      </c>
      <c r="I27" s="82">
        <v>12148.86885246</v>
      </c>
      <c r="J27" s="82">
        <v>23052.121327870002</v>
      </c>
    </row>
    <row r="28" spans="1:10">
      <c r="A28" s="57">
        <v>1996</v>
      </c>
      <c r="B28" s="81">
        <v>34.602246520000001</v>
      </c>
      <c r="C28" s="82">
        <v>5424.78302489</v>
      </c>
      <c r="D28" s="83">
        <v>17401.034779829999</v>
      </c>
      <c r="E28" s="81">
        <v>12.140900540000001</v>
      </c>
      <c r="F28" s="82">
        <v>11650.764773450001</v>
      </c>
      <c r="G28" s="83">
        <v>20105.080472239999</v>
      </c>
      <c r="H28" s="81">
        <v>2.7544546900000002</v>
      </c>
      <c r="I28" s="82">
        <v>10337.689087430001</v>
      </c>
      <c r="J28" s="82">
        <v>20785.264805359999</v>
      </c>
    </row>
    <row r="29" spans="1:10">
      <c r="A29" s="57">
        <v>1997</v>
      </c>
      <c r="B29" s="81">
        <v>33.618692600000003</v>
      </c>
      <c r="C29" s="82">
        <v>5262.1618839700004</v>
      </c>
      <c r="D29" s="83">
        <v>17590.849688080001</v>
      </c>
      <c r="E29" s="81">
        <v>13.900088759999999</v>
      </c>
      <c r="F29" s="82">
        <v>10605.907673109999</v>
      </c>
      <c r="G29" s="83">
        <v>18353.659201499999</v>
      </c>
      <c r="H29" s="81">
        <v>3.9938067300000002</v>
      </c>
      <c r="I29" s="82">
        <v>13183.95907673</v>
      </c>
      <c r="J29" s="82">
        <v>23830.658702429999</v>
      </c>
    </row>
    <row r="30" spans="1:10">
      <c r="A30" s="57">
        <v>1998</v>
      </c>
      <c r="B30" s="81">
        <v>35.9029946</v>
      </c>
      <c r="C30" s="82">
        <v>5391.6250306700003</v>
      </c>
      <c r="D30" s="83">
        <v>18052.315950920001</v>
      </c>
      <c r="E30" s="81">
        <v>12.32615322</v>
      </c>
      <c r="F30" s="82">
        <v>11577.551963190001</v>
      </c>
      <c r="G30" s="83">
        <v>19897.66380368</v>
      </c>
      <c r="H30" s="81">
        <v>3.39632494</v>
      </c>
      <c r="I30" s="82">
        <v>13840.10889571</v>
      </c>
      <c r="J30" s="82">
        <v>24498.99855828</v>
      </c>
    </row>
    <row r="31" spans="1:10">
      <c r="A31" s="57">
        <v>1999</v>
      </c>
      <c r="B31" s="81">
        <v>37.814952400000003</v>
      </c>
      <c r="C31" s="82">
        <v>5665.5162454900001</v>
      </c>
      <c r="D31" s="83">
        <v>18058.833032490002</v>
      </c>
      <c r="E31" s="81">
        <v>12.0675867</v>
      </c>
      <c r="F31" s="82">
        <v>12550.69223827</v>
      </c>
      <c r="G31" s="83">
        <v>20574.217328520001</v>
      </c>
      <c r="H31" s="81">
        <v>3.2716646599999999</v>
      </c>
      <c r="I31" s="82">
        <v>13620.845306859999</v>
      </c>
      <c r="J31" s="82">
        <v>23448.94223827</v>
      </c>
    </row>
    <row r="32" spans="1:10">
      <c r="A32" s="57">
        <v>2000</v>
      </c>
      <c r="B32" s="81">
        <v>33.640713779999999</v>
      </c>
      <c r="C32" s="82">
        <v>5916.9153132299998</v>
      </c>
      <c r="D32" s="83">
        <v>17955.562238980001</v>
      </c>
      <c r="E32" s="81">
        <v>13.324294930000001</v>
      </c>
      <c r="F32" s="82">
        <v>12349.664269139999</v>
      </c>
      <c r="G32" s="83">
        <v>20034.068387470001</v>
      </c>
      <c r="H32" s="81">
        <v>2.5945025300000002</v>
      </c>
      <c r="I32" s="82">
        <v>12658.153016239999</v>
      </c>
      <c r="J32" s="82">
        <v>24585.541705340001</v>
      </c>
    </row>
    <row r="33" spans="1:10">
      <c r="A33" s="57">
        <v>2001</v>
      </c>
      <c r="B33" s="81">
        <v>33.63565852</v>
      </c>
      <c r="C33" s="82">
        <v>5730.7651685399996</v>
      </c>
      <c r="D33" s="83">
        <v>18326.20331461</v>
      </c>
      <c r="E33" s="81">
        <v>11.871195609999999</v>
      </c>
      <c r="F33" s="82">
        <v>11050.090786520001</v>
      </c>
      <c r="G33" s="83">
        <v>19822.569775280001</v>
      </c>
      <c r="H33" s="81">
        <v>2.68998998</v>
      </c>
      <c r="I33" s="82">
        <v>13540.76949438</v>
      </c>
      <c r="J33" s="82">
        <v>23643.07988764</v>
      </c>
    </row>
    <row r="34" spans="1:10">
      <c r="A34" s="57">
        <v>2002</v>
      </c>
      <c r="B34" s="81">
        <v>33.856204329999997</v>
      </c>
      <c r="C34" s="82">
        <v>5234.0678154500001</v>
      </c>
      <c r="D34" s="83">
        <v>17589.860311280001</v>
      </c>
      <c r="E34" s="81">
        <v>12.223649999999999</v>
      </c>
      <c r="F34" s="82">
        <v>11631.261812119999</v>
      </c>
      <c r="G34" s="83">
        <v>19831.301389659999</v>
      </c>
      <c r="H34" s="81">
        <v>2.1558921400000002</v>
      </c>
      <c r="I34" s="82">
        <v>12285.52028905</v>
      </c>
      <c r="J34" s="82">
        <v>22419.257142859999</v>
      </c>
    </row>
    <row r="35" spans="1:10">
      <c r="A35" s="57">
        <v>2003</v>
      </c>
      <c r="B35" s="81">
        <v>35.378425110000002</v>
      </c>
      <c r="C35" s="82">
        <v>5695.3293413199999</v>
      </c>
      <c r="D35" s="83">
        <v>18032.836526949999</v>
      </c>
      <c r="E35" s="81">
        <v>11.35479389</v>
      </c>
      <c r="F35" s="82">
        <v>12102.5748503</v>
      </c>
      <c r="G35" s="83">
        <v>20768.967664669999</v>
      </c>
      <c r="H35" s="81">
        <v>3.6943699799999998</v>
      </c>
      <c r="I35" s="82">
        <v>16359.833532930001</v>
      </c>
      <c r="J35" s="82">
        <v>26340.898203590001</v>
      </c>
    </row>
    <row r="36" spans="1:10">
      <c r="A36" s="57">
        <v>2004</v>
      </c>
      <c r="B36" s="81">
        <v>34.82602404</v>
      </c>
      <c r="C36" s="82">
        <v>5515.1924090700004</v>
      </c>
      <c r="D36" s="83">
        <v>18153.026014759998</v>
      </c>
      <c r="E36" s="81">
        <v>12.279667160000001</v>
      </c>
      <c r="F36" s="82">
        <v>12946.91418028</v>
      </c>
      <c r="G36" s="83">
        <v>20476.300817079999</v>
      </c>
      <c r="H36" s="81">
        <v>2.81640464</v>
      </c>
      <c r="I36" s="82">
        <v>12871.08028466</v>
      </c>
      <c r="J36" s="82">
        <v>23140.253650499999</v>
      </c>
    </row>
    <row r="37" spans="1:10">
      <c r="A37" s="57">
        <v>2005</v>
      </c>
      <c r="B37" s="81">
        <v>33.535068860000003</v>
      </c>
      <c r="C37" s="82">
        <v>5439.5995372799998</v>
      </c>
      <c r="D37" s="83">
        <v>18358.368277639998</v>
      </c>
      <c r="E37" s="81">
        <v>12.82878354</v>
      </c>
      <c r="F37" s="82">
        <v>12802.221902310001</v>
      </c>
      <c r="G37" s="83">
        <v>21357.20807198</v>
      </c>
      <c r="H37" s="81">
        <v>2.8561730500000002</v>
      </c>
      <c r="I37" s="82">
        <v>12560.163084829999</v>
      </c>
      <c r="J37" s="82">
        <v>24306.739588690001</v>
      </c>
    </row>
    <row r="38" spans="1:10">
      <c r="A38" s="57">
        <v>2006</v>
      </c>
      <c r="B38" s="81">
        <v>35.113723180000001</v>
      </c>
      <c r="C38" s="82">
        <v>5800.9413504200002</v>
      </c>
      <c r="D38" s="83">
        <v>18221.401330699999</v>
      </c>
      <c r="E38" s="81">
        <v>12.230306860000001</v>
      </c>
      <c r="F38" s="82">
        <v>11601.88270084</v>
      </c>
      <c r="G38" s="83">
        <v>19969.203474620001</v>
      </c>
      <c r="H38" s="81">
        <v>2.43565554</v>
      </c>
      <c r="I38" s="82">
        <v>11705.01054707</v>
      </c>
      <c r="J38" s="82">
        <v>23180.669061109998</v>
      </c>
    </row>
    <row r="39" spans="1:10">
      <c r="A39" s="57">
        <v>2007</v>
      </c>
      <c r="B39" s="81">
        <v>33.639616760000003</v>
      </c>
      <c r="C39" s="82">
        <v>5400.6887982799999</v>
      </c>
      <c r="D39" s="83">
        <v>18292.773719469998</v>
      </c>
      <c r="E39" s="81">
        <v>10.430201289999999</v>
      </c>
      <c r="F39" s="82">
        <v>12553.65919214</v>
      </c>
      <c r="G39" s="83">
        <v>20544.586337059998</v>
      </c>
      <c r="H39" s="81">
        <v>1.9700132299999999</v>
      </c>
      <c r="I39" s="82">
        <v>12239.817712329999</v>
      </c>
      <c r="J39" s="82">
        <v>24398.036639919999</v>
      </c>
    </row>
    <row r="40" spans="1:10">
      <c r="A40" s="57">
        <v>2008</v>
      </c>
      <c r="B40" s="81">
        <v>32.897975459999998</v>
      </c>
      <c r="C40" s="82">
        <v>5498.5572287100003</v>
      </c>
      <c r="D40" s="83">
        <v>18198.032973059999</v>
      </c>
      <c r="E40" s="81">
        <v>11.450241910000001</v>
      </c>
      <c r="F40" s="82">
        <v>11953.385279800001</v>
      </c>
      <c r="G40" s="83">
        <v>20108.084329230001</v>
      </c>
      <c r="H40" s="81">
        <v>3.0904563500000002</v>
      </c>
      <c r="I40" s="82">
        <v>12825.982405229999</v>
      </c>
      <c r="J40" s="82">
        <v>24305.216735599999</v>
      </c>
    </row>
    <row r="41" spans="1:10">
      <c r="A41" s="57">
        <v>2009</v>
      </c>
      <c r="B41" s="81">
        <v>34.018839020000001</v>
      </c>
      <c r="C41" s="82">
        <v>5658.9875424800002</v>
      </c>
      <c r="D41" s="83">
        <v>19257.736713760001</v>
      </c>
      <c r="E41" s="81">
        <v>11.281712260000001</v>
      </c>
      <c r="F41" s="82">
        <v>12211.28668988</v>
      </c>
      <c r="G41" s="83">
        <v>21323.267166760001</v>
      </c>
      <c r="H41" s="81">
        <v>3.0121476199999999</v>
      </c>
      <c r="I41" s="82">
        <v>13466.369284120001</v>
      </c>
      <c r="J41" s="82">
        <v>26336.018542559999</v>
      </c>
    </row>
    <row r="42" spans="1:10">
      <c r="A42" s="61">
        <v>2010</v>
      </c>
      <c r="B42" s="84">
        <v>29.775317860000001</v>
      </c>
      <c r="C42" s="85">
        <v>5400</v>
      </c>
      <c r="D42" s="86">
        <v>19230</v>
      </c>
      <c r="E42" s="84">
        <v>12.382438459999999</v>
      </c>
      <c r="F42" s="85">
        <v>12000</v>
      </c>
      <c r="G42" s="86">
        <v>21344.5</v>
      </c>
      <c r="H42" s="84">
        <v>2.9822871200000001</v>
      </c>
      <c r="I42" s="85">
        <v>12500</v>
      </c>
      <c r="J42" s="85">
        <v>24782.5</v>
      </c>
    </row>
    <row r="43" spans="1:10">
      <c r="A43" s="150" t="s">
        <v>139</v>
      </c>
      <c r="B43" s="150"/>
      <c r="C43" s="150"/>
      <c r="D43" s="150"/>
      <c r="E43" s="150"/>
      <c r="F43" s="150"/>
      <c r="G43" s="150"/>
      <c r="H43" s="150"/>
      <c r="I43" s="150"/>
      <c r="J43" s="150"/>
    </row>
    <row r="44" spans="1:10" ht="36" customHeight="1">
      <c r="A44" s="154" t="s">
        <v>183</v>
      </c>
      <c r="B44" s="154"/>
      <c r="C44" s="154"/>
      <c r="D44" s="154"/>
      <c r="E44" s="154"/>
      <c r="F44" s="154"/>
      <c r="G44" s="154"/>
      <c r="H44" s="154"/>
      <c r="I44" s="154"/>
      <c r="J44" s="154"/>
    </row>
    <row r="45" spans="1:10" ht="17.25">
      <c r="A45" s="154" t="s">
        <v>140</v>
      </c>
      <c r="B45" s="154"/>
      <c r="C45" s="154"/>
      <c r="D45" s="154"/>
      <c r="E45" s="154"/>
      <c r="F45" s="154"/>
      <c r="G45" s="154"/>
      <c r="H45" s="154"/>
      <c r="I45" s="154"/>
      <c r="J45" s="154"/>
    </row>
    <row r="46" spans="1:10">
      <c r="A46" s="145" t="s">
        <v>102</v>
      </c>
      <c r="B46" s="145"/>
      <c r="C46" s="145"/>
      <c r="D46" s="145"/>
      <c r="E46" s="145"/>
      <c r="F46" s="145"/>
      <c r="G46" s="145"/>
      <c r="H46" s="145"/>
      <c r="I46" s="145"/>
      <c r="J46" s="145"/>
    </row>
  </sheetData>
  <mergeCells count="9">
    <mergeCell ref="A46:J46"/>
    <mergeCell ref="C5:D5"/>
    <mergeCell ref="F5:G5"/>
    <mergeCell ref="I5:J5"/>
    <mergeCell ref="A2:J2"/>
    <mergeCell ref="A3:J3"/>
    <mergeCell ref="A43:J43"/>
    <mergeCell ref="A44:J44"/>
    <mergeCell ref="A45:J45"/>
  </mergeCells>
  <pageMargins left="0.7" right="0.7" top="0.75" bottom="0.75" header="0.3" footer="0.3"/>
  <pageSetup scale="7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view="pageBreakPreview" zoomScaleNormal="100" zoomScaleSheetLayoutView="100" workbookViewId="0"/>
  </sheetViews>
  <sheetFormatPr defaultRowHeight="15"/>
  <cols>
    <col min="1" max="1" width="9.5703125" style="35" customWidth="1"/>
    <col min="2" max="2" width="13" style="35" customWidth="1"/>
    <col min="3" max="3" width="9.5703125" style="35" customWidth="1"/>
    <col min="4" max="4" width="14" style="68" bestFit="1" customWidth="1"/>
    <col min="5" max="5" width="13.5703125" style="35" customWidth="1"/>
    <col min="6" max="6" width="10.42578125" style="35" bestFit="1" customWidth="1"/>
    <col min="7" max="7" width="13" style="68" customWidth="1"/>
    <col min="8" max="8" width="13" style="35" customWidth="1"/>
    <col min="9" max="9" width="10.42578125" style="35" bestFit="1" customWidth="1"/>
    <col min="10" max="10" width="14" style="69" bestFit="1" customWidth="1"/>
    <col min="11" max="16384" width="9.140625" style="35"/>
  </cols>
  <sheetData>
    <row r="1" spans="1:10">
      <c r="A1" s="2" t="s">
        <v>50</v>
      </c>
      <c r="B1" s="2"/>
      <c r="C1" s="2"/>
      <c r="D1" s="3"/>
    </row>
    <row r="2" spans="1:10" ht="15" customHeight="1">
      <c r="A2" s="161" t="s">
        <v>196</v>
      </c>
      <c r="B2" s="161"/>
      <c r="C2" s="161"/>
      <c r="D2" s="161"/>
      <c r="E2" s="161"/>
      <c r="F2" s="161"/>
      <c r="G2" s="161"/>
      <c r="H2" s="161"/>
      <c r="I2" s="161"/>
      <c r="J2" s="161"/>
    </row>
    <row r="3" spans="1:10" ht="15" customHeight="1">
      <c r="A3" s="155" t="s">
        <v>197</v>
      </c>
      <c r="B3" s="155"/>
      <c r="C3" s="155"/>
      <c r="D3" s="155"/>
      <c r="E3" s="155"/>
      <c r="F3" s="155"/>
      <c r="G3" s="155"/>
      <c r="H3" s="155"/>
      <c r="I3" s="155"/>
      <c r="J3" s="155"/>
    </row>
    <row r="4" spans="1:10" ht="30">
      <c r="A4" s="88"/>
      <c r="B4" s="70" t="s">
        <v>15</v>
      </c>
      <c r="C4" s="71"/>
      <c r="D4" s="72"/>
      <c r="E4" s="70" t="s">
        <v>9</v>
      </c>
      <c r="F4" s="71"/>
      <c r="G4" s="73"/>
      <c r="H4" s="71" t="s">
        <v>16</v>
      </c>
      <c r="I4" s="71"/>
      <c r="J4" s="74"/>
    </row>
    <row r="5" spans="1:10">
      <c r="A5" s="57"/>
      <c r="B5" s="75"/>
      <c r="C5" s="152" t="s">
        <v>10</v>
      </c>
      <c r="D5" s="156"/>
      <c r="E5" s="75"/>
      <c r="F5" s="157" t="s">
        <v>10</v>
      </c>
      <c r="G5" s="158"/>
      <c r="H5" s="76"/>
      <c r="I5" s="157" t="s">
        <v>10</v>
      </c>
      <c r="J5" s="159"/>
    </row>
    <row r="6" spans="1:10" ht="60" customHeight="1">
      <c r="A6" s="77" t="s">
        <v>0</v>
      </c>
      <c r="B6" s="78" t="s">
        <v>11</v>
      </c>
      <c r="C6" s="79" t="s">
        <v>12</v>
      </c>
      <c r="D6" s="80" t="s">
        <v>13</v>
      </c>
      <c r="E6" s="78" t="s">
        <v>11</v>
      </c>
      <c r="F6" s="79" t="s">
        <v>12</v>
      </c>
      <c r="G6" s="80" t="s">
        <v>13</v>
      </c>
      <c r="H6" s="78" t="s">
        <v>11</v>
      </c>
      <c r="I6" s="79" t="s">
        <v>12</v>
      </c>
      <c r="J6" s="105" t="s">
        <v>13</v>
      </c>
    </row>
    <row r="7" spans="1:10">
      <c r="A7" s="57">
        <v>1975</v>
      </c>
      <c r="B7" s="29">
        <f>26.08668711/100</f>
        <v>0.26086687110000001</v>
      </c>
      <c r="C7" s="12">
        <v>5611.7854477600004</v>
      </c>
      <c r="D7" s="13">
        <v>15656.06809701</v>
      </c>
      <c r="E7" s="29">
        <f>17.65655258/100</f>
        <v>0.17656552579999998</v>
      </c>
      <c r="F7" s="12">
        <v>13098.23255597</v>
      </c>
      <c r="G7" s="13">
        <v>19112.602611940001</v>
      </c>
      <c r="H7" s="29">
        <f>1.94074349/100</f>
        <v>1.9407434899999999E-2</v>
      </c>
      <c r="I7" s="12">
        <v>11618.02248134</v>
      </c>
      <c r="J7" s="12">
        <v>21330.884468280001</v>
      </c>
    </row>
    <row r="8" spans="1:10">
      <c r="A8" s="57">
        <v>1976</v>
      </c>
      <c r="B8" s="81">
        <v>26.497612799999999</v>
      </c>
      <c r="C8" s="82">
        <v>6024.7367957699998</v>
      </c>
      <c r="D8" s="83">
        <v>16690.823371480001</v>
      </c>
      <c r="E8" s="81">
        <v>14.85551281</v>
      </c>
      <c r="F8" s="82">
        <v>13262.095774650001</v>
      </c>
      <c r="G8" s="83">
        <v>20514.804401410001</v>
      </c>
      <c r="H8" s="81">
        <v>2.6197140299999999</v>
      </c>
      <c r="I8" s="82">
        <v>13712.03232835</v>
      </c>
      <c r="J8" s="82">
        <v>21712.07693662</v>
      </c>
    </row>
    <row r="9" spans="1:10">
      <c r="A9" s="57">
        <v>1977</v>
      </c>
      <c r="B9" s="81">
        <v>28.582536449999999</v>
      </c>
      <c r="C9" s="82">
        <v>5206.7421746299997</v>
      </c>
      <c r="D9" s="83">
        <v>16162.445881379999</v>
      </c>
      <c r="E9" s="81">
        <v>18.949273600000001</v>
      </c>
      <c r="F9" s="82">
        <v>11160.38253707</v>
      </c>
      <c r="G9" s="83">
        <v>19886.164250409998</v>
      </c>
      <c r="H9" s="81">
        <v>3.2859721199999998</v>
      </c>
      <c r="I9" s="82">
        <v>16632.84810544</v>
      </c>
      <c r="J9" s="82">
        <v>24841.54645799</v>
      </c>
    </row>
    <row r="10" spans="1:10">
      <c r="A10" s="57">
        <v>1978</v>
      </c>
      <c r="B10" s="81">
        <v>25.906807969999999</v>
      </c>
      <c r="C10" s="82">
        <v>6254.7931748499996</v>
      </c>
      <c r="D10" s="83">
        <v>16723.464915640001</v>
      </c>
      <c r="E10" s="81">
        <v>18.779435200000002</v>
      </c>
      <c r="F10" s="82">
        <v>9238.4398389599992</v>
      </c>
      <c r="G10" s="83">
        <v>18092.432208589998</v>
      </c>
      <c r="H10" s="81">
        <v>3.1181889800000002</v>
      </c>
      <c r="I10" s="82">
        <v>20419.175153370001</v>
      </c>
      <c r="J10" s="82">
        <v>29602.455138040001</v>
      </c>
    </row>
    <row r="11" spans="1:10">
      <c r="A11" s="57">
        <v>1979</v>
      </c>
      <c r="B11" s="81">
        <v>25.10818647</v>
      </c>
      <c r="C11" s="82">
        <v>4864.2673236500004</v>
      </c>
      <c r="D11" s="83">
        <v>15453.50746888</v>
      </c>
      <c r="E11" s="81">
        <v>21.312953270000001</v>
      </c>
      <c r="F11" s="82">
        <v>9550.6655601700004</v>
      </c>
      <c r="G11" s="83">
        <v>16342.852904560001</v>
      </c>
      <c r="H11" s="81">
        <v>3.22228088</v>
      </c>
      <c r="I11" s="82">
        <v>10363.13537344</v>
      </c>
      <c r="J11" s="82">
        <v>18884.270539419998</v>
      </c>
    </row>
    <row r="12" spans="1:10">
      <c r="A12" s="57">
        <v>1980</v>
      </c>
      <c r="B12" s="81">
        <v>25.2717168</v>
      </c>
      <c r="C12" s="82">
        <v>4397.51635429</v>
      </c>
      <c r="D12" s="83">
        <v>14928.09866989</v>
      </c>
      <c r="E12" s="81">
        <v>19.847284810000001</v>
      </c>
      <c r="F12" s="82">
        <v>9488.1983071300001</v>
      </c>
      <c r="G12" s="83">
        <v>17447.74244256</v>
      </c>
      <c r="H12" s="81">
        <v>3.4683966800000001</v>
      </c>
      <c r="I12" s="82">
        <v>13409.986940749999</v>
      </c>
      <c r="J12" s="82">
        <v>21443.328174120001</v>
      </c>
    </row>
    <row r="13" spans="1:10">
      <c r="A13" s="57">
        <v>1981</v>
      </c>
      <c r="B13" s="81">
        <v>27.750571969999999</v>
      </c>
      <c r="C13" s="82">
        <v>4457.9375827800004</v>
      </c>
      <c r="D13" s="83">
        <v>16146.49114238</v>
      </c>
      <c r="E13" s="81">
        <v>19.431361079999999</v>
      </c>
      <c r="F13" s="82">
        <v>11547.81456954</v>
      </c>
      <c r="G13" s="83">
        <v>19169.372185429998</v>
      </c>
      <c r="H13" s="81">
        <v>2.2270470599999999</v>
      </c>
      <c r="I13" s="82">
        <v>10198.16374172</v>
      </c>
      <c r="J13" s="82">
        <v>17581.547682119999</v>
      </c>
    </row>
    <row r="14" spans="1:10">
      <c r="A14" s="57">
        <v>1982</v>
      </c>
      <c r="B14" s="81">
        <v>27.583507130000001</v>
      </c>
      <c r="C14" s="82">
        <v>5123.3010309299998</v>
      </c>
      <c r="D14" s="83">
        <v>15830.550773200001</v>
      </c>
      <c r="E14" s="81">
        <v>20.32132125</v>
      </c>
      <c r="F14" s="82">
        <v>11507.20376289</v>
      </c>
      <c r="G14" s="83">
        <v>19333.720206189999</v>
      </c>
      <c r="H14" s="81">
        <v>2.6149784199999999</v>
      </c>
      <c r="I14" s="82">
        <v>10952.17948454</v>
      </c>
      <c r="J14" s="82">
        <v>20111.203608250002</v>
      </c>
    </row>
    <row r="15" spans="1:10">
      <c r="A15" s="57">
        <v>1983</v>
      </c>
      <c r="B15" s="81">
        <v>29.28905138</v>
      </c>
      <c r="C15" s="82">
        <v>5122.7251507499996</v>
      </c>
      <c r="D15" s="83">
        <v>17415.293969850001</v>
      </c>
      <c r="E15" s="81">
        <v>18.496310090000001</v>
      </c>
      <c r="F15" s="82">
        <v>13143.61809045</v>
      </c>
      <c r="G15" s="83">
        <v>20451.469748740001</v>
      </c>
      <c r="H15" s="81">
        <v>4.1371537099999998</v>
      </c>
      <c r="I15" s="82">
        <v>9421.7835678400006</v>
      </c>
      <c r="J15" s="82">
        <v>21588.39271357</v>
      </c>
    </row>
    <row r="16" spans="1:10">
      <c r="A16" s="57">
        <v>1984</v>
      </c>
      <c r="B16" s="81">
        <v>26.004089990000001</v>
      </c>
      <c r="C16" s="82">
        <v>4834.3249758900001</v>
      </c>
      <c r="D16" s="83">
        <v>16436.704918029998</v>
      </c>
      <c r="E16" s="81">
        <v>19.642406650000002</v>
      </c>
      <c r="F16" s="82">
        <v>10719.590163929999</v>
      </c>
      <c r="G16" s="83">
        <v>19631.56316297</v>
      </c>
      <c r="H16" s="81">
        <v>4.1739490899999998</v>
      </c>
      <c r="I16" s="82">
        <v>9281.9039537099998</v>
      </c>
      <c r="J16" s="82">
        <v>20373.526952749999</v>
      </c>
    </row>
    <row r="17" spans="1:18">
      <c r="A17" s="57">
        <v>1985</v>
      </c>
      <c r="B17" s="81">
        <v>31.184556839999999</v>
      </c>
      <c r="C17" s="82">
        <v>4861.6728624500001</v>
      </c>
      <c r="D17" s="83">
        <v>16907.480227700002</v>
      </c>
      <c r="E17" s="81">
        <v>20.560260370000002</v>
      </c>
      <c r="F17" s="82">
        <v>11303.3894052</v>
      </c>
      <c r="G17" s="83">
        <v>20277.227230479999</v>
      </c>
      <c r="H17" s="81">
        <v>3.5143940200000001</v>
      </c>
      <c r="I17" s="82">
        <v>12761.89126394</v>
      </c>
      <c r="J17" s="82">
        <v>22400.157713749999</v>
      </c>
    </row>
    <row r="18" spans="1:18">
      <c r="A18" s="57">
        <v>1986</v>
      </c>
      <c r="B18" s="81">
        <v>29.73131536</v>
      </c>
      <c r="C18" s="82">
        <v>4976.3698630099998</v>
      </c>
      <c r="D18" s="83">
        <v>17353.596986299999</v>
      </c>
      <c r="E18" s="81">
        <v>21.588252189999999</v>
      </c>
      <c r="F18" s="82">
        <v>12229.92657534</v>
      </c>
      <c r="G18" s="83">
        <v>20685.77424658</v>
      </c>
      <c r="H18" s="81">
        <v>3.71802024</v>
      </c>
      <c r="I18" s="82">
        <v>13065.95671233</v>
      </c>
      <c r="J18" s="82">
        <v>25805.463561640001</v>
      </c>
    </row>
    <row r="19" spans="1:18">
      <c r="A19" s="57">
        <v>1987</v>
      </c>
      <c r="B19" s="81">
        <v>31.9349186</v>
      </c>
      <c r="C19" s="82">
        <v>5761.1894273099997</v>
      </c>
      <c r="D19" s="83">
        <v>17742.543039650001</v>
      </c>
      <c r="E19" s="81">
        <v>21.318135399999999</v>
      </c>
      <c r="F19" s="82">
        <v>11522.37885463</v>
      </c>
      <c r="G19" s="83">
        <v>19248.133876650001</v>
      </c>
      <c r="H19" s="81">
        <v>5.3376574300000001</v>
      </c>
      <c r="I19" s="82">
        <v>13682.82488987</v>
      </c>
      <c r="J19" s="82">
        <v>23760.105396480001</v>
      </c>
    </row>
    <row r="20" spans="1:18">
      <c r="A20" s="57">
        <v>1988</v>
      </c>
      <c r="B20" s="81">
        <v>33.973403640000001</v>
      </c>
      <c r="C20" s="82">
        <v>5763.14237288</v>
      </c>
      <c r="D20" s="83">
        <v>17732.745762710001</v>
      </c>
      <c r="E20" s="81">
        <v>19.49148976</v>
      </c>
      <c r="F20" s="82">
        <v>12457.25389831</v>
      </c>
      <c r="G20" s="83">
        <v>20826.7404661</v>
      </c>
      <c r="H20" s="81">
        <v>5.8858692100000001</v>
      </c>
      <c r="I20" s="82">
        <v>14330.27516949</v>
      </c>
      <c r="J20" s="82">
        <v>24471.189152539999</v>
      </c>
      <c r="R20" s="89"/>
    </row>
    <row r="21" spans="1:18">
      <c r="A21" s="57">
        <v>1989</v>
      </c>
      <c r="B21" s="81">
        <v>31.202766629999999</v>
      </c>
      <c r="C21" s="82">
        <v>6059.46212732</v>
      </c>
      <c r="D21" s="83">
        <v>18496.288597899998</v>
      </c>
      <c r="E21" s="81">
        <v>19.894455669999999</v>
      </c>
      <c r="F21" s="82">
        <v>11476.094359389999</v>
      </c>
      <c r="G21" s="83">
        <v>20061.210556000002</v>
      </c>
      <c r="H21" s="81">
        <v>5.5444799700000003</v>
      </c>
      <c r="I21" s="82">
        <v>14259.05602337</v>
      </c>
      <c r="J21" s="82">
        <v>25185.40787671</v>
      </c>
    </row>
    <row r="22" spans="1:18">
      <c r="A22" s="57">
        <v>1990</v>
      </c>
      <c r="B22" s="81">
        <v>31.34975184</v>
      </c>
      <c r="C22" s="82">
        <v>6827.5564665100001</v>
      </c>
      <c r="D22" s="83">
        <v>18134.385969980001</v>
      </c>
      <c r="E22" s="81">
        <v>19.902547169999998</v>
      </c>
      <c r="F22" s="82">
        <v>11619.76616628</v>
      </c>
      <c r="G22" s="83">
        <v>19324.048672059998</v>
      </c>
      <c r="H22" s="81">
        <v>7.0857742100000003</v>
      </c>
      <c r="I22" s="82">
        <v>12975.545381059999</v>
      </c>
      <c r="J22" s="82">
        <v>24283.213856810002</v>
      </c>
    </row>
    <row r="23" spans="1:18">
      <c r="A23" s="57">
        <v>1991</v>
      </c>
      <c r="B23" s="81">
        <v>34.578220049999999</v>
      </c>
      <c r="C23" s="82">
        <v>5288.8566176499999</v>
      </c>
      <c r="D23" s="83">
        <v>17539.77176471</v>
      </c>
      <c r="E23" s="81">
        <v>19.869721309999999</v>
      </c>
      <c r="F23" s="82">
        <v>12500.93382353</v>
      </c>
      <c r="G23" s="83">
        <v>20086.436360290001</v>
      </c>
      <c r="H23" s="81">
        <v>6.0248097999999999</v>
      </c>
      <c r="I23" s="82">
        <v>13563.513198529999</v>
      </c>
      <c r="J23" s="82">
        <v>22437.573529410001</v>
      </c>
    </row>
    <row r="24" spans="1:18">
      <c r="A24" s="57">
        <v>1992</v>
      </c>
      <c r="B24" s="81">
        <v>35.993007300000002</v>
      </c>
      <c r="C24" s="82">
        <v>6179.8207917299997</v>
      </c>
      <c r="D24" s="83">
        <v>17807.989247500002</v>
      </c>
      <c r="E24" s="81">
        <v>21.469045739999999</v>
      </c>
      <c r="F24" s="82">
        <v>11686.468651929999</v>
      </c>
      <c r="G24" s="83">
        <v>20210.734664759999</v>
      </c>
      <c r="H24" s="81">
        <v>4.2072501200000003</v>
      </c>
      <c r="I24" s="82">
        <v>12280.35331669</v>
      </c>
      <c r="J24" s="82">
        <v>22437.024821679999</v>
      </c>
    </row>
    <row r="25" spans="1:18">
      <c r="A25" s="57">
        <v>1993</v>
      </c>
      <c r="B25" s="81">
        <v>35.328577420000002</v>
      </c>
      <c r="C25" s="82">
        <v>5651.3916897500003</v>
      </c>
      <c r="D25" s="83">
        <v>17671.165200830001</v>
      </c>
      <c r="E25" s="81">
        <v>20.02895758</v>
      </c>
      <c r="F25" s="82">
        <v>13938.28815789</v>
      </c>
      <c r="G25" s="83">
        <v>21132.34072022</v>
      </c>
      <c r="H25" s="81">
        <v>5.8427719199999997</v>
      </c>
      <c r="I25" s="82">
        <v>13169.976627419999</v>
      </c>
      <c r="J25" s="82">
        <v>25105.22077562</v>
      </c>
    </row>
    <row r="26" spans="1:18">
      <c r="A26" s="57">
        <v>1994</v>
      </c>
      <c r="B26" s="81">
        <v>33.948209120000001</v>
      </c>
      <c r="C26" s="82">
        <v>5584.6167567599996</v>
      </c>
      <c r="D26" s="83">
        <v>18409.206081079999</v>
      </c>
      <c r="E26" s="81">
        <v>16.614642880000002</v>
      </c>
      <c r="F26" s="82">
        <v>14727.364864859999</v>
      </c>
      <c r="G26" s="83">
        <v>22412.103851349999</v>
      </c>
      <c r="H26" s="81">
        <v>4.8939134800000001</v>
      </c>
      <c r="I26" s="82">
        <v>12238.4402027</v>
      </c>
      <c r="J26" s="82">
        <v>24319.297601350001</v>
      </c>
    </row>
    <row r="27" spans="1:18">
      <c r="A27" s="57">
        <v>1995</v>
      </c>
      <c r="B27" s="81">
        <v>33.263422290000001</v>
      </c>
      <c r="C27" s="82">
        <v>5145.4032786899998</v>
      </c>
      <c r="D27" s="83">
        <v>17684.465213110001</v>
      </c>
      <c r="E27" s="81">
        <v>16.014362800000001</v>
      </c>
      <c r="F27" s="82">
        <v>13202.961885250001</v>
      </c>
      <c r="G27" s="83">
        <v>22229.571442619999</v>
      </c>
      <c r="H27" s="81">
        <v>4.8919493599999999</v>
      </c>
      <c r="I27" s="82">
        <v>11517.12767213</v>
      </c>
      <c r="J27" s="82">
        <v>22668.36</v>
      </c>
    </row>
    <row r="28" spans="1:18">
      <c r="A28" s="57">
        <v>1996</v>
      </c>
      <c r="B28" s="81">
        <v>35.253652950000003</v>
      </c>
      <c r="C28" s="82">
        <v>6551.4687300599999</v>
      </c>
      <c r="D28" s="83">
        <v>19195.386088070001</v>
      </c>
      <c r="E28" s="81">
        <v>14.650195950000001</v>
      </c>
      <c r="F28" s="82">
        <v>13909.700063820001</v>
      </c>
      <c r="G28" s="83">
        <v>22964.91480536</v>
      </c>
      <c r="H28" s="81">
        <v>3.8580355399999999</v>
      </c>
      <c r="I28" s="82">
        <v>15272.85067007</v>
      </c>
      <c r="J28" s="82">
        <v>25413.022016589999</v>
      </c>
    </row>
    <row r="29" spans="1:18">
      <c r="A29" s="57">
        <v>1997</v>
      </c>
      <c r="B29" s="81">
        <v>33.81856046</v>
      </c>
      <c r="C29" s="82">
        <v>6118.7928883300001</v>
      </c>
      <c r="D29" s="83">
        <v>18990.013661879999</v>
      </c>
      <c r="E29" s="81">
        <v>14.85675618</v>
      </c>
      <c r="F29" s="82">
        <v>12237.585776669999</v>
      </c>
      <c r="G29" s="83">
        <v>21569.424797259999</v>
      </c>
      <c r="H29" s="81">
        <v>4.5828273399999997</v>
      </c>
      <c r="I29" s="82">
        <v>15892.54472863</v>
      </c>
      <c r="J29" s="82">
        <v>27024.668590140001</v>
      </c>
    </row>
    <row r="30" spans="1:18">
      <c r="A30" s="57">
        <v>1998</v>
      </c>
      <c r="B30" s="81">
        <v>33.058818520000003</v>
      </c>
      <c r="C30" s="82">
        <v>6033.4851533700003</v>
      </c>
      <c r="D30" s="83">
        <v>18497.60641104</v>
      </c>
      <c r="E30" s="81">
        <v>16.549698429999999</v>
      </c>
      <c r="F30" s="82">
        <v>12837.202453989999</v>
      </c>
      <c r="G30" s="83">
        <v>21562.48849693</v>
      </c>
      <c r="H30" s="81">
        <v>4.8099587699999997</v>
      </c>
      <c r="I30" s="82">
        <v>19924.407975459999</v>
      </c>
      <c r="J30" s="82">
        <v>29852.51314417</v>
      </c>
    </row>
    <row r="31" spans="1:18">
      <c r="A31" s="57">
        <v>1999</v>
      </c>
      <c r="B31" s="81">
        <v>36.882815360000002</v>
      </c>
      <c r="C31" s="82">
        <v>6609.76895307</v>
      </c>
      <c r="D31" s="83">
        <v>19546.031046929998</v>
      </c>
      <c r="E31" s="81">
        <v>15.651961679999999</v>
      </c>
      <c r="F31" s="82">
        <v>12857.57436823</v>
      </c>
      <c r="G31" s="83">
        <v>22315.838989169999</v>
      </c>
      <c r="H31" s="81">
        <v>3.7556536399999998</v>
      </c>
      <c r="I31" s="82">
        <v>14163.790613720001</v>
      </c>
      <c r="J31" s="82">
        <v>24939.418907939998</v>
      </c>
    </row>
    <row r="32" spans="1:18">
      <c r="A32" s="57">
        <v>2000</v>
      </c>
      <c r="B32" s="81">
        <v>33.42543234</v>
      </c>
      <c r="C32" s="82">
        <v>6751.3520881699997</v>
      </c>
      <c r="D32" s="83">
        <v>19307.729103829999</v>
      </c>
      <c r="E32" s="81">
        <v>16.332097999999998</v>
      </c>
      <c r="F32" s="82">
        <v>11378.683294660001</v>
      </c>
      <c r="G32" s="83">
        <v>21778.799825990001</v>
      </c>
      <c r="H32" s="81">
        <v>4.1344037399999998</v>
      </c>
      <c r="I32" s="82">
        <v>13904.75098608</v>
      </c>
      <c r="J32" s="82">
        <v>25276.480640950002</v>
      </c>
    </row>
    <row r="33" spans="1:10">
      <c r="A33" s="57">
        <v>2001</v>
      </c>
      <c r="B33" s="81">
        <v>32.834499960000002</v>
      </c>
      <c r="C33" s="82">
        <v>7076.5153651700002</v>
      </c>
      <c r="D33" s="83">
        <v>19998.901011239999</v>
      </c>
      <c r="E33" s="81">
        <v>18.587029690000001</v>
      </c>
      <c r="F33" s="82">
        <v>11050.090786520001</v>
      </c>
      <c r="G33" s="83">
        <v>20571.977528089999</v>
      </c>
      <c r="H33" s="81">
        <v>4.4890841200000002</v>
      </c>
      <c r="I33" s="82">
        <v>16163.696629210001</v>
      </c>
      <c r="J33" s="82">
        <v>26523.156741570001</v>
      </c>
    </row>
    <row r="34" spans="1:10">
      <c r="A34" s="57">
        <v>2002</v>
      </c>
      <c r="B34" s="81">
        <v>33.957428149999998</v>
      </c>
      <c r="C34" s="82">
        <v>6055.5256809299999</v>
      </c>
      <c r="D34" s="83">
        <v>19453.285380770001</v>
      </c>
      <c r="E34" s="81">
        <v>16.992734460000001</v>
      </c>
      <c r="F34" s="82">
        <v>13085.16953863</v>
      </c>
      <c r="G34" s="83">
        <v>22201.170983880002</v>
      </c>
      <c r="H34" s="81">
        <v>3.7698128199999998</v>
      </c>
      <c r="I34" s="82">
        <v>13085.16953863</v>
      </c>
      <c r="J34" s="82">
        <v>24532.269705390001</v>
      </c>
    </row>
    <row r="35" spans="1:10">
      <c r="A35" s="57">
        <v>2003</v>
      </c>
      <c r="B35" s="81">
        <v>33.936838020000003</v>
      </c>
      <c r="C35" s="82">
        <v>6962.5401197600004</v>
      </c>
      <c r="D35" s="83">
        <v>19679.735928139999</v>
      </c>
      <c r="E35" s="81">
        <v>14.132966890000001</v>
      </c>
      <c r="F35" s="82">
        <v>13526.40718563</v>
      </c>
      <c r="G35" s="83">
        <v>22043.297604790001</v>
      </c>
      <c r="H35" s="81">
        <v>4.1057906900000001</v>
      </c>
      <c r="I35" s="82">
        <v>16824.95209581</v>
      </c>
      <c r="J35" s="82">
        <v>28172.895808379999</v>
      </c>
    </row>
    <row r="36" spans="1:10">
      <c r="A36" s="57">
        <v>2004</v>
      </c>
      <c r="B36" s="81">
        <v>33.174610110000003</v>
      </c>
      <c r="C36" s="82">
        <v>6101.1816025300004</v>
      </c>
      <c r="D36" s="83">
        <v>18856.213046919998</v>
      </c>
      <c r="E36" s="81">
        <v>15.272710500000001</v>
      </c>
      <c r="F36" s="82">
        <v>14103.95558777</v>
      </c>
      <c r="G36" s="83">
        <v>23116.699182920001</v>
      </c>
      <c r="H36" s="81">
        <v>3.2759119299999999</v>
      </c>
      <c r="I36" s="82">
        <v>15084.051238800001</v>
      </c>
      <c r="J36" s="82">
        <v>26829.11307327</v>
      </c>
    </row>
    <row r="37" spans="1:10">
      <c r="A37" s="57">
        <v>2005</v>
      </c>
      <c r="B37" s="81">
        <v>33.483967839999998</v>
      </c>
      <c r="C37" s="82">
        <v>6723.8560411300004</v>
      </c>
      <c r="D37" s="83">
        <v>20294.838817479998</v>
      </c>
      <c r="E37" s="81">
        <v>16.822905720000001</v>
      </c>
      <c r="F37" s="82">
        <v>13479.65039846</v>
      </c>
      <c r="G37" s="83">
        <v>23455.051156810001</v>
      </c>
      <c r="H37" s="81">
        <v>3.6689935899999999</v>
      </c>
      <c r="I37" s="82">
        <v>15465.429215939999</v>
      </c>
      <c r="J37" s="82">
        <v>24503.972699229998</v>
      </c>
    </row>
    <row r="38" spans="1:10">
      <c r="A38" s="57">
        <v>2006</v>
      </c>
      <c r="B38" s="81">
        <v>32.679227400000002</v>
      </c>
      <c r="C38" s="82">
        <v>6123.2158698900002</v>
      </c>
      <c r="D38" s="83">
        <v>19452.489995069998</v>
      </c>
      <c r="E38" s="81">
        <v>17.325304320000001</v>
      </c>
      <c r="F38" s="82">
        <v>11795.247412520001</v>
      </c>
      <c r="G38" s="83">
        <v>21276.563775260001</v>
      </c>
      <c r="H38" s="81">
        <v>3.3645353099999999</v>
      </c>
      <c r="I38" s="82">
        <v>12839.41685559</v>
      </c>
      <c r="J38" s="82">
        <v>26617.726811240002</v>
      </c>
    </row>
    <row r="39" spans="1:10">
      <c r="A39" s="57">
        <v>2007</v>
      </c>
      <c r="B39" s="81">
        <v>33.866338409999997</v>
      </c>
      <c r="C39" s="82">
        <v>6276.8295960699998</v>
      </c>
      <c r="D39" s="83">
        <v>19853.612012360001</v>
      </c>
      <c r="E39" s="81">
        <v>15.60357821</v>
      </c>
      <c r="F39" s="82">
        <v>13495.18363155</v>
      </c>
      <c r="G39" s="83">
        <v>23770.35368031</v>
      </c>
      <c r="H39" s="81">
        <v>2.9387804100000001</v>
      </c>
      <c r="I39" s="82">
        <v>15566.53739825</v>
      </c>
      <c r="J39" s="82">
        <v>29102.520422170001</v>
      </c>
    </row>
    <row r="40" spans="1:10">
      <c r="A40" s="57">
        <v>2008</v>
      </c>
      <c r="B40" s="81">
        <v>34.042566059999999</v>
      </c>
      <c r="C40" s="82">
        <v>6574.3619038899997</v>
      </c>
      <c r="D40" s="83">
        <v>20361.595708699999</v>
      </c>
      <c r="E40" s="81">
        <v>16.680207540000001</v>
      </c>
      <c r="F40" s="82">
        <v>12580.93800699</v>
      </c>
      <c r="G40" s="83">
        <v>23075.014167220001</v>
      </c>
      <c r="H40" s="81">
        <v>3.4804923200000002</v>
      </c>
      <c r="I40" s="82">
        <v>11803.967963810001</v>
      </c>
      <c r="J40" s="82">
        <v>22070.929803719999</v>
      </c>
    </row>
    <row r="41" spans="1:10">
      <c r="A41" s="57">
        <v>2009</v>
      </c>
      <c r="B41" s="81">
        <v>31.734675630000002</v>
      </c>
      <c r="C41" s="82">
        <v>6457.3089993599997</v>
      </c>
      <c r="D41" s="83">
        <v>20389.53422225</v>
      </c>
      <c r="E41" s="81">
        <v>15.64342137</v>
      </c>
      <c r="F41" s="82">
        <v>13138.956433449999</v>
      </c>
      <c r="G41" s="83">
        <v>24045.644388090001</v>
      </c>
      <c r="H41" s="81">
        <v>3.6872989500000002</v>
      </c>
      <c r="I41" s="82">
        <v>12841.85958747</v>
      </c>
      <c r="J41" s="82">
        <v>24027.454785270002</v>
      </c>
    </row>
    <row r="42" spans="1:10">
      <c r="A42" s="61">
        <v>2010</v>
      </c>
      <c r="B42" s="84">
        <v>31.81686663</v>
      </c>
      <c r="C42" s="85">
        <v>6216</v>
      </c>
      <c r="D42" s="86">
        <v>20357</v>
      </c>
      <c r="E42" s="84">
        <v>17.061831730000002</v>
      </c>
      <c r="F42" s="85">
        <v>13404</v>
      </c>
      <c r="G42" s="86">
        <v>24977</v>
      </c>
      <c r="H42" s="84">
        <v>3.0525852699999998</v>
      </c>
      <c r="I42" s="85">
        <v>14700</v>
      </c>
      <c r="J42" s="85">
        <v>25415</v>
      </c>
    </row>
    <row r="43" spans="1:10">
      <c r="A43" s="150" t="s">
        <v>139</v>
      </c>
      <c r="B43" s="150"/>
      <c r="C43" s="150"/>
      <c r="D43" s="150"/>
      <c r="E43" s="150"/>
      <c r="F43" s="150"/>
      <c r="G43" s="150"/>
      <c r="H43" s="150"/>
      <c r="I43" s="150"/>
      <c r="J43" s="150"/>
    </row>
    <row r="44" spans="1:10" ht="36" customHeight="1">
      <c r="A44" s="154" t="s">
        <v>183</v>
      </c>
      <c r="B44" s="154"/>
      <c r="C44" s="154"/>
      <c r="D44" s="154"/>
      <c r="E44" s="154"/>
      <c r="F44" s="154"/>
      <c r="G44" s="154"/>
      <c r="H44" s="154"/>
      <c r="I44" s="154"/>
      <c r="J44" s="154"/>
    </row>
    <row r="45" spans="1:10" ht="17.25">
      <c r="A45" s="154" t="s">
        <v>140</v>
      </c>
      <c r="B45" s="154"/>
      <c r="C45" s="154"/>
      <c r="D45" s="154"/>
      <c r="E45" s="154"/>
      <c r="F45" s="154"/>
      <c r="G45" s="154"/>
      <c r="H45" s="154"/>
      <c r="I45" s="154"/>
      <c r="J45" s="154"/>
    </row>
    <row r="46" spans="1:10">
      <c r="A46" s="145" t="s">
        <v>102</v>
      </c>
      <c r="B46" s="145"/>
      <c r="C46" s="145"/>
      <c r="D46" s="145"/>
      <c r="E46" s="145"/>
      <c r="F46" s="145"/>
      <c r="G46" s="145"/>
      <c r="H46" s="145"/>
      <c r="I46" s="145"/>
      <c r="J46" s="145"/>
    </row>
  </sheetData>
  <mergeCells count="9">
    <mergeCell ref="A46:J46"/>
    <mergeCell ref="C5:D5"/>
    <mergeCell ref="F5:G5"/>
    <mergeCell ref="I5:J5"/>
    <mergeCell ref="A2:J2"/>
    <mergeCell ref="A3:J3"/>
    <mergeCell ref="A43:J43"/>
    <mergeCell ref="A44:J44"/>
    <mergeCell ref="A45:J45"/>
  </mergeCells>
  <pageMargins left="0.7" right="0.7" top="0.75" bottom="0.75" header="0.3" footer="0.3"/>
  <pageSetup scale="7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view="pageBreakPreview" zoomScaleNormal="100" zoomScaleSheetLayoutView="100" workbookViewId="0"/>
  </sheetViews>
  <sheetFormatPr defaultRowHeight="15"/>
  <cols>
    <col min="1" max="1" width="9.5703125" style="35" customWidth="1"/>
    <col min="2" max="2" width="13" style="35" customWidth="1"/>
    <col min="3" max="3" width="9.5703125" style="35" customWidth="1"/>
    <col min="4" max="4" width="14" style="68" bestFit="1" customWidth="1"/>
    <col min="5" max="5" width="13" style="35" customWidth="1"/>
    <col min="6" max="6" width="10.42578125" style="35" bestFit="1" customWidth="1"/>
    <col min="7" max="7" width="14" style="68" bestFit="1" customWidth="1"/>
    <col min="8" max="8" width="13" style="35" customWidth="1"/>
    <col min="9" max="9" width="10.42578125" style="35" bestFit="1" customWidth="1"/>
    <col min="10" max="10" width="14" style="69" bestFit="1" customWidth="1"/>
    <col min="11" max="16384" width="9.140625" style="35"/>
  </cols>
  <sheetData>
    <row r="1" spans="1:10">
      <c r="A1" s="2" t="s">
        <v>51</v>
      </c>
      <c r="B1" s="2"/>
      <c r="C1" s="2"/>
      <c r="D1" s="3"/>
    </row>
    <row r="2" spans="1:10" ht="15" customHeight="1">
      <c r="A2" s="161" t="s">
        <v>200</v>
      </c>
      <c r="B2" s="161"/>
      <c r="C2" s="161"/>
      <c r="D2" s="161"/>
      <c r="E2" s="161"/>
      <c r="F2" s="161"/>
      <c r="G2" s="161"/>
      <c r="H2" s="161"/>
      <c r="I2" s="161"/>
      <c r="J2" s="161"/>
    </row>
    <row r="3" spans="1:10" ht="15" customHeight="1">
      <c r="A3" s="155" t="s">
        <v>199</v>
      </c>
      <c r="B3" s="155"/>
      <c r="C3" s="155"/>
      <c r="D3" s="155"/>
      <c r="E3" s="155"/>
      <c r="F3" s="155"/>
      <c r="G3" s="155"/>
      <c r="H3" s="155"/>
      <c r="I3" s="155"/>
      <c r="J3" s="155"/>
    </row>
    <row r="4" spans="1:10" ht="30">
      <c r="A4" s="88"/>
      <c r="B4" s="70" t="s">
        <v>15</v>
      </c>
      <c r="C4" s="71"/>
      <c r="D4" s="72"/>
      <c r="E4" s="70" t="s">
        <v>9</v>
      </c>
      <c r="F4" s="71"/>
      <c r="G4" s="73"/>
      <c r="H4" s="71" t="s">
        <v>16</v>
      </c>
      <c r="I4" s="71"/>
      <c r="J4" s="74"/>
    </row>
    <row r="5" spans="1:10">
      <c r="A5" s="57"/>
      <c r="B5" s="75"/>
      <c r="C5" s="152" t="s">
        <v>10</v>
      </c>
      <c r="D5" s="156"/>
      <c r="E5" s="75"/>
      <c r="F5" s="157" t="s">
        <v>10</v>
      </c>
      <c r="G5" s="158"/>
      <c r="H5" s="76"/>
      <c r="I5" s="157" t="s">
        <v>10</v>
      </c>
      <c r="J5" s="159"/>
    </row>
    <row r="6" spans="1:10" ht="45">
      <c r="A6" s="77" t="s">
        <v>0</v>
      </c>
      <c r="B6" s="78" t="s">
        <v>11</v>
      </c>
      <c r="C6" s="79" t="s">
        <v>12</v>
      </c>
      <c r="D6" s="80" t="s">
        <v>13</v>
      </c>
      <c r="E6" s="78" t="s">
        <v>11</v>
      </c>
      <c r="F6" s="79" t="s">
        <v>12</v>
      </c>
      <c r="G6" s="80" t="s">
        <v>13</v>
      </c>
      <c r="H6" s="78" t="s">
        <v>11</v>
      </c>
      <c r="I6" s="79" t="s">
        <v>12</v>
      </c>
      <c r="J6" s="105" t="s">
        <v>13</v>
      </c>
    </row>
    <row r="7" spans="1:10">
      <c r="A7" s="57">
        <v>1975</v>
      </c>
      <c r="B7" s="29">
        <f>27.41947852/100</f>
        <v>0.27419478519999996</v>
      </c>
      <c r="C7" s="12">
        <v>8267.2172574600008</v>
      </c>
      <c r="D7" s="13">
        <v>18600.22220149</v>
      </c>
      <c r="E7" s="29">
        <f>30.77245236/100</f>
        <v>0.30772452359999997</v>
      </c>
      <c r="F7" s="12">
        <v>16266.044776119999</v>
      </c>
      <c r="G7" s="13">
        <v>23699.627238810001</v>
      </c>
      <c r="H7" s="29">
        <f>6.12428944/100</f>
        <v>6.1242894399999998E-2</v>
      </c>
      <c r="I7" s="12">
        <v>17274.539552239999</v>
      </c>
      <c r="J7" s="12">
        <v>29183.317583960001</v>
      </c>
    </row>
    <row r="8" spans="1:10">
      <c r="A8" s="57">
        <v>1976</v>
      </c>
      <c r="B8" s="81">
        <v>31.924187790000001</v>
      </c>
      <c r="C8" s="82">
        <v>8442.3063380299991</v>
      </c>
      <c r="D8" s="83">
        <v>18227.706866199998</v>
      </c>
      <c r="E8" s="81">
        <v>29.69826965</v>
      </c>
      <c r="F8" s="82">
        <v>16500.871478870002</v>
      </c>
      <c r="G8" s="83">
        <v>23949.288116200001</v>
      </c>
      <c r="H8" s="81">
        <v>5.9449131399999997</v>
      </c>
      <c r="I8" s="82">
        <v>20165.599911969999</v>
      </c>
      <c r="J8" s="82">
        <v>26836.940624999999</v>
      </c>
    </row>
    <row r="9" spans="1:10">
      <c r="A9" s="57">
        <v>1977</v>
      </c>
      <c r="B9" s="81">
        <v>27.595722460000001</v>
      </c>
      <c r="C9" s="82">
        <v>9422.4079077400002</v>
      </c>
      <c r="D9" s="83">
        <v>19950.799670510001</v>
      </c>
      <c r="E9" s="81">
        <v>30.889538250000001</v>
      </c>
      <c r="F9" s="82">
        <v>16600.53039539</v>
      </c>
      <c r="G9" s="83">
        <v>24956.453871500002</v>
      </c>
      <c r="H9" s="81">
        <v>7.5373966100000001</v>
      </c>
      <c r="I9" s="82">
        <v>17157.113179569998</v>
      </c>
      <c r="J9" s="82">
        <v>28938.71392092</v>
      </c>
    </row>
    <row r="10" spans="1:10">
      <c r="A10" s="57">
        <v>1978</v>
      </c>
      <c r="B10" s="81">
        <v>26.60366853</v>
      </c>
      <c r="C10" s="82">
        <v>9360.4601227000003</v>
      </c>
      <c r="D10" s="83">
        <v>19046.864838959998</v>
      </c>
      <c r="E10" s="81">
        <v>31.827142439999999</v>
      </c>
      <c r="F10" s="82">
        <v>13813.364723930001</v>
      </c>
      <c r="G10" s="83">
        <v>23668.592024540001</v>
      </c>
      <c r="H10" s="81">
        <v>4.8363511099999998</v>
      </c>
      <c r="I10" s="82">
        <v>14863.073466260001</v>
      </c>
      <c r="J10" s="82">
        <v>27319.17147239</v>
      </c>
    </row>
    <row r="11" spans="1:10">
      <c r="A11" s="57">
        <v>1979</v>
      </c>
      <c r="B11" s="81">
        <v>25.2589699</v>
      </c>
      <c r="C11" s="82">
        <v>7850.3576763499996</v>
      </c>
      <c r="D11" s="83">
        <v>17645.216390040001</v>
      </c>
      <c r="E11" s="81">
        <v>32.514828989999998</v>
      </c>
      <c r="F11" s="82">
        <v>14428.49917012</v>
      </c>
      <c r="G11" s="83">
        <v>22312.018879669999</v>
      </c>
      <c r="H11" s="81">
        <v>6.4488645699999996</v>
      </c>
      <c r="I11" s="82">
        <v>15194.2406639</v>
      </c>
      <c r="J11" s="82">
        <v>25172.997925309999</v>
      </c>
    </row>
    <row r="12" spans="1:10">
      <c r="A12" s="57">
        <v>1980</v>
      </c>
      <c r="B12" s="81">
        <v>25.31762075</v>
      </c>
      <c r="C12" s="82">
        <v>7590.5586457099998</v>
      </c>
      <c r="D12" s="83">
        <v>17416.115114870001</v>
      </c>
      <c r="E12" s="81">
        <v>34.77940186</v>
      </c>
      <c r="F12" s="82">
        <v>13573.39480048</v>
      </c>
      <c r="G12" s="83">
        <v>21875.568319229998</v>
      </c>
      <c r="H12" s="81">
        <v>7.6115997000000002</v>
      </c>
      <c r="I12" s="82">
        <v>17047.129625149999</v>
      </c>
      <c r="J12" s="82">
        <v>28939.004836759999</v>
      </c>
    </row>
    <row r="13" spans="1:10">
      <c r="A13" s="57">
        <v>1981</v>
      </c>
      <c r="B13" s="81">
        <v>25.39555872</v>
      </c>
      <c r="C13" s="82">
        <v>8227.8178807900003</v>
      </c>
      <c r="D13" s="83">
        <v>18377.865728479999</v>
      </c>
      <c r="E13" s="81">
        <v>37.507116029999999</v>
      </c>
      <c r="F13" s="82">
        <v>12736.277152320001</v>
      </c>
      <c r="G13" s="83">
        <v>21820.557947019999</v>
      </c>
      <c r="H13" s="81">
        <v>5.7338478500000001</v>
      </c>
      <c r="I13" s="82">
        <v>19111.633112579999</v>
      </c>
      <c r="J13" s="82">
        <v>25027.482284770002</v>
      </c>
    </row>
    <row r="14" spans="1:10">
      <c r="A14" s="57">
        <v>1982</v>
      </c>
      <c r="B14" s="81">
        <v>25.762683750000001</v>
      </c>
      <c r="C14" s="82">
        <v>6741.1855670100003</v>
      </c>
      <c r="D14" s="83">
        <v>18414.671907219999</v>
      </c>
      <c r="E14" s="81">
        <v>37.708746349999998</v>
      </c>
      <c r="F14" s="82">
        <v>13374.51216495</v>
      </c>
      <c r="G14" s="83">
        <v>22688.583556699999</v>
      </c>
      <c r="H14" s="81">
        <v>3.73753739</v>
      </c>
      <c r="I14" s="82">
        <v>12343.1107732</v>
      </c>
      <c r="J14" s="82">
        <v>21994.241443300001</v>
      </c>
    </row>
    <row r="15" spans="1:10">
      <c r="A15" s="57">
        <v>1983</v>
      </c>
      <c r="B15" s="81">
        <v>24.793492369999999</v>
      </c>
      <c r="C15" s="82">
        <v>7627.6796984900002</v>
      </c>
      <c r="D15" s="83">
        <v>19085.628768840001</v>
      </c>
      <c r="E15" s="81">
        <v>38.008124049999999</v>
      </c>
      <c r="F15" s="82">
        <v>15881.871859299999</v>
      </c>
      <c r="G15" s="83">
        <v>25049.545477389998</v>
      </c>
      <c r="H15" s="81">
        <v>6.8806155999999996</v>
      </c>
      <c r="I15" s="82">
        <v>13143.61809045</v>
      </c>
      <c r="J15" s="82">
        <v>23913.717814070002</v>
      </c>
    </row>
    <row r="16" spans="1:10">
      <c r="A16" s="57">
        <v>1984</v>
      </c>
      <c r="B16" s="81">
        <v>26.20888399</v>
      </c>
      <c r="C16" s="82">
        <v>7970.3305689500003</v>
      </c>
      <c r="D16" s="83">
        <v>20131.810703949999</v>
      </c>
      <c r="E16" s="81">
        <v>35.728935059999998</v>
      </c>
      <c r="F16" s="82">
        <v>14944.369816779999</v>
      </c>
      <c r="G16" s="83">
        <v>25113.267309549999</v>
      </c>
      <c r="H16" s="81">
        <v>7.2741733399999999</v>
      </c>
      <c r="I16" s="82">
        <v>16966.378784960001</v>
      </c>
      <c r="J16" s="82">
        <v>28226.152217940002</v>
      </c>
    </row>
    <row r="17" spans="1:10">
      <c r="A17" s="57">
        <v>1985</v>
      </c>
      <c r="B17" s="81">
        <v>28.654381149999999</v>
      </c>
      <c r="C17" s="82">
        <v>7393.7941449800001</v>
      </c>
      <c r="D17" s="83">
        <v>19057.757620820001</v>
      </c>
      <c r="E17" s="81">
        <v>34.943719510000001</v>
      </c>
      <c r="F17" s="82">
        <v>15541.14758364</v>
      </c>
      <c r="G17" s="83">
        <v>25305.00724907</v>
      </c>
      <c r="H17" s="81">
        <v>7.25195671</v>
      </c>
      <c r="I17" s="82">
        <v>16256.21863383</v>
      </c>
      <c r="J17" s="82">
        <v>27525.171189590001</v>
      </c>
    </row>
    <row r="18" spans="1:10">
      <c r="A18" s="57">
        <v>1986</v>
      </c>
      <c r="B18" s="81">
        <v>29.549719440000001</v>
      </c>
      <c r="C18" s="82">
        <v>7078.3884931499997</v>
      </c>
      <c r="D18" s="83">
        <v>18910.20547945</v>
      </c>
      <c r="E18" s="81">
        <v>32.440113760000003</v>
      </c>
      <c r="F18" s="82">
        <v>14598.678630140001</v>
      </c>
      <c r="G18" s="83">
        <v>24105.53561644</v>
      </c>
      <c r="H18" s="81">
        <v>6.5842798199999999</v>
      </c>
      <c r="I18" s="82">
        <v>14984.844931510001</v>
      </c>
      <c r="J18" s="82">
        <v>28044.83</v>
      </c>
    </row>
    <row r="19" spans="1:10">
      <c r="A19" s="57">
        <v>1987</v>
      </c>
      <c r="B19" s="81">
        <v>27.70282903</v>
      </c>
      <c r="C19" s="82">
        <v>8691.7144493399992</v>
      </c>
      <c r="D19" s="83">
        <v>20809.41621145</v>
      </c>
      <c r="E19" s="81">
        <v>33.938002240000003</v>
      </c>
      <c r="F19" s="82">
        <v>15689.639207050001</v>
      </c>
      <c r="G19" s="83">
        <v>24944.029823789999</v>
      </c>
      <c r="H19" s="81">
        <v>7.1891039499999998</v>
      </c>
      <c r="I19" s="82">
        <v>19684.063876650001</v>
      </c>
      <c r="J19" s="82">
        <v>32585.287400879999</v>
      </c>
    </row>
    <row r="20" spans="1:10">
      <c r="A20" s="57">
        <v>1988</v>
      </c>
      <c r="B20" s="81">
        <v>25.241116949999999</v>
      </c>
      <c r="C20" s="82">
        <v>8157.0630508499999</v>
      </c>
      <c r="D20" s="83">
        <v>20290.140190679998</v>
      </c>
      <c r="E20" s="81">
        <v>30.158172579999999</v>
      </c>
      <c r="F20" s="82">
        <v>17677.330932199999</v>
      </c>
      <c r="G20" s="83">
        <v>25540.695381360001</v>
      </c>
      <c r="H20" s="81">
        <v>8.9695391999999998</v>
      </c>
      <c r="I20" s="82">
        <v>15868.036716099999</v>
      </c>
      <c r="J20" s="82">
        <v>26806.000677970002</v>
      </c>
    </row>
    <row r="21" spans="1:10">
      <c r="A21" s="57">
        <v>1989</v>
      </c>
      <c r="B21" s="81">
        <v>25.9871765</v>
      </c>
      <c r="C21" s="82">
        <v>9421.1463335999997</v>
      </c>
      <c r="D21" s="83">
        <v>21715.707171639999</v>
      </c>
      <c r="E21" s="81">
        <v>30.13623252</v>
      </c>
      <c r="F21" s="82">
        <v>16834.76651894</v>
      </c>
      <c r="G21" s="83">
        <v>25692.119419819999</v>
      </c>
      <c r="H21" s="81">
        <v>10.40858034</v>
      </c>
      <c r="I21" s="82">
        <v>14259.05602337</v>
      </c>
      <c r="J21" s="82">
        <v>27617.974556810001</v>
      </c>
    </row>
    <row r="22" spans="1:10">
      <c r="A22" s="57">
        <v>1990</v>
      </c>
      <c r="B22" s="81">
        <v>32.08334163</v>
      </c>
      <c r="C22" s="82">
        <v>8033.9986143200003</v>
      </c>
      <c r="D22" s="83">
        <v>20554.821016170001</v>
      </c>
      <c r="E22" s="81">
        <v>27.856017420000001</v>
      </c>
      <c r="F22" s="82">
        <v>15343.125173210001</v>
      </c>
      <c r="G22" s="83">
        <v>25169.168591220001</v>
      </c>
      <c r="H22" s="81">
        <v>8.4448810900000009</v>
      </c>
      <c r="I22" s="82">
        <v>16108.26789838</v>
      </c>
      <c r="J22" s="82">
        <v>28178.562182450001</v>
      </c>
    </row>
    <row r="23" spans="1:10">
      <c r="A23" s="57">
        <v>1991</v>
      </c>
      <c r="B23" s="81">
        <v>33.35100697</v>
      </c>
      <c r="C23" s="82">
        <v>10096.908088239999</v>
      </c>
      <c r="D23" s="83">
        <v>22064.148198530002</v>
      </c>
      <c r="E23" s="81">
        <v>30.395959770000001</v>
      </c>
      <c r="F23" s="82">
        <v>13267.016691180001</v>
      </c>
      <c r="G23" s="83">
        <v>24194.115000000002</v>
      </c>
      <c r="H23" s="81">
        <v>7.80330952</v>
      </c>
      <c r="I23" s="82">
        <v>13943.349264709999</v>
      </c>
      <c r="J23" s="82">
        <v>27223.187426470002</v>
      </c>
    </row>
    <row r="24" spans="1:10">
      <c r="A24" s="57">
        <v>1992</v>
      </c>
      <c r="B24" s="81">
        <v>35.837510350000002</v>
      </c>
      <c r="C24" s="82">
        <v>9640.5204350900003</v>
      </c>
      <c r="D24" s="83">
        <v>20949.203815979999</v>
      </c>
      <c r="E24" s="81">
        <v>28.40415406</v>
      </c>
      <c r="F24" s="82">
        <v>14769.383024250001</v>
      </c>
      <c r="G24" s="83">
        <v>24252.881597719999</v>
      </c>
      <c r="H24" s="81">
        <v>8.1291118200000003</v>
      </c>
      <c r="I24" s="82">
        <v>14912.412838800001</v>
      </c>
      <c r="J24" s="82">
        <v>27413.529564910001</v>
      </c>
    </row>
    <row r="25" spans="1:10">
      <c r="A25" s="57">
        <v>1993</v>
      </c>
      <c r="B25" s="81">
        <v>30.958758280000001</v>
      </c>
      <c r="C25" s="82">
        <v>9056.7174515200004</v>
      </c>
      <c r="D25" s="83">
        <v>21733.102977840001</v>
      </c>
      <c r="E25" s="81">
        <v>30.569873479999998</v>
      </c>
      <c r="F25" s="82">
        <v>16116.428704989999</v>
      </c>
      <c r="G25" s="83">
        <v>24281.059487530001</v>
      </c>
      <c r="H25" s="81">
        <v>5.5279190500000004</v>
      </c>
      <c r="I25" s="82">
        <v>16259.8267313</v>
      </c>
      <c r="J25" s="82">
        <v>28487.904743769999</v>
      </c>
    </row>
    <row r="26" spans="1:10">
      <c r="A26" s="57">
        <v>1994</v>
      </c>
      <c r="B26" s="81">
        <v>33.938628139999999</v>
      </c>
      <c r="C26" s="82">
        <v>8854.0917567600009</v>
      </c>
      <c r="D26" s="83">
        <v>21535.089273649999</v>
      </c>
      <c r="E26" s="81">
        <v>25.00016544</v>
      </c>
      <c r="F26" s="82">
        <v>14730.310337839999</v>
      </c>
      <c r="G26" s="83">
        <v>24469.516722969998</v>
      </c>
      <c r="H26" s="81">
        <v>8.1231113399999995</v>
      </c>
      <c r="I26" s="82">
        <v>21702.244864870001</v>
      </c>
      <c r="J26" s="82">
        <v>34886.181891890003</v>
      </c>
    </row>
    <row r="27" spans="1:10">
      <c r="A27" s="57">
        <v>1995</v>
      </c>
      <c r="B27" s="81">
        <v>30.176356510000002</v>
      </c>
      <c r="C27" s="82">
        <v>8575.6721311500005</v>
      </c>
      <c r="D27" s="83">
        <v>23069.987311479999</v>
      </c>
      <c r="E27" s="81">
        <v>25.8713631</v>
      </c>
      <c r="F27" s="82">
        <v>14201.31304918</v>
      </c>
      <c r="G27" s="83">
        <v>24011.88196721</v>
      </c>
      <c r="H27" s="81">
        <v>6.7028911400000002</v>
      </c>
      <c r="I27" s="82">
        <v>19655.440524590002</v>
      </c>
      <c r="J27" s="82">
        <v>30936.737213109998</v>
      </c>
    </row>
    <row r="28" spans="1:10">
      <c r="A28" s="57">
        <v>1996</v>
      </c>
      <c r="B28" s="81">
        <v>33.019630130000003</v>
      </c>
      <c r="C28" s="82">
        <v>8596.1946394400002</v>
      </c>
      <c r="D28" s="83">
        <v>21573.944798979999</v>
      </c>
      <c r="E28" s="81">
        <v>25.393668219999999</v>
      </c>
      <c r="F28" s="82">
        <v>16691.640076579999</v>
      </c>
      <c r="G28" s="83">
        <v>25963.84613912</v>
      </c>
      <c r="H28" s="81">
        <v>6.8850142400000003</v>
      </c>
      <c r="I28" s="82">
        <v>18492.946234840001</v>
      </c>
      <c r="J28" s="82">
        <v>31185.54754308</v>
      </c>
    </row>
    <row r="29" spans="1:10">
      <c r="A29" s="57">
        <v>1997</v>
      </c>
      <c r="B29" s="81">
        <v>27.643701889999999</v>
      </c>
      <c r="C29" s="82">
        <v>8158.3905177799998</v>
      </c>
      <c r="D29" s="83">
        <v>21355.946912039999</v>
      </c>
      <c r="E29" s="81">
        <v>28.661804539999999</v>
      </c>
      <c r="F29" s="82">
        <v>16316.78103556</v>
      </c>
      <c r="G29" s="83">
        <v>26822.068558949999</v>
      </c>
      <c r="H29" s="81">
        <v>8.7217567000000003</v>
      </c>
      <c r="I29" s="82">
        <v>21682.28253275</v>
      </c>
      <c r="J29" s="82">
        <v>32157.655957579998</v>
      </c>
    </row>
    <row r="30" spans="1:10">
      <c r="A30" s="57">
        <v>1998</v>
      </c>
      <c r="B30" s="81">
        <v>31.867682460000001</v>
      </c>
      <c r="C30" s="82">
        <v>9393.2217331299998</v>
      </c>
      <c r="D30" s="83">
        <v>22097.37193252</v>
      </c>
      <c r="E30" s="81">
        <v>24.663048620000001</v>
      </c>
      <c r="F30" s="82">
        <v>19255.80368098</v>
      </c>
      <c r="G30" s="83">
        <v>27579.92714724</v>
      </c>
      <c r="H30" s="81">
        <v>8.0991944900000004</v>
      </c>
      <c r="I30" s="82">
        <v>25206.381901839999</v>
      </c>
      <c r="J30" s="82">
        <v>35763.643711659999</v>
      </c>
    </row>
    <row r="31" spans="1:10">
      <c r="A31" s="57">
        <v>1999</v>
      </c>
      <c r="B31" s="81">
        <v>31.733158379999999</v>
      </c>
      <c r="C31" s="82">
        <v>9786.7858754499994</v>
      </c>
      <c r="D31" s="83">
        <v>23177.469584840001</v>
      </c>
      <c r="E31" s="81">
        <v>24.893822180000001</v>
      </c>
      <c r="F31" s="82">
        <v>17917.195126350001</v>
      </c>
      <c r="G31" s="83">
        <v>27469.885018050001</v>
      </c>
      <c r="H31" s="81">
        <v>5.6799821100000001</v>
      </c>
      <c r="I31" s="82">
        <v>21167.653925989998</v>
      </c>
      <c r="J31" s="82">
        <v>28713.151083029999</v>
      </c>
    </row>
    <row r="32" spans="1:10">
      <c r="A32" s="57">
        <v>2000</v>
      </c>
      <c r="B32" s="81">
        <v>27.813801340000001</v>
      </c>
      <c r="C32" s="82">
        <v>10620.10440835</v>
      </c>
      <c r="D32" s="83">
        <v>23250.442865429999</v>
      </c>
      <c r="E32" s="81">
        <v>25.106093489999999</v>
      </c>
      <c r="F32" s="82">
        <v>15270.192981439999</v>
      </c>
      <c r="G32" s="83">
        <v>25976.269663570001</v>
      </c>
      <c r="H32" s="81">
        <v>6.51314846</v>
      </c>
      <c r="I32" s="82">
        <v>22302.85140661</v>
      </c>
      <c r="J32" s="82">
        <v>34808.656496520001</v>
      </c>
    </row>
    <row r="33" spans="1:10">
      <c r="A33" s="57">
        <v>2001</v>
      </c>
      <c r="B33" s="81">
        <v>31.547778810000001</v>
      </c>
      <c r="C33" s="82">
        <v>9727.6065168500008</v>
      </c>
      <c r="D33" s="83">
        <v>23510.831460670001</v>
      </c>
      <c r="E33" s="81">
        <v>23.485659850000001</v>
      </c>
      <c r="F33" s="82">
        <v>16428.19348315</v>
      </c>
      <c r="G33" s="83">
        <v>27390.118651690002</v>
      </c>
      <c r="H33" s="81">
        <v>6.2963268000000001</v>
      </c>
      <c r="I33" s="82">
        <v>18571.720070219999</v>
      </c>
      <c r="J33" s="82">
        <v>31494.717977529999</v>
      </c>
    </row>
    <row r="34" spans="1:10">
      <c r="A34" s="57">
        <v>2002</v>
      </c>
      <c r="B34" s="81">
        <v>32.292552440000001</v>
      </c>
      <c r="C34" s="82">
        <v>10177.3540856</v>
      </c>
      <c r="D34" s="83">
        <v>23131.671928849999</v>
      </c>
      <c r="E34" s="81">
        <v>21.779891370000001</v>
      </c>
      <c r="F34" s="82">
        <v>20988.369622009999</v>
      </c>
      <c r="G34" s="83">
        <v>29863.264702609998</v>
      </c>
      <c r="H34" s="81">
        <v>5.9892999099999997</v>
      </c>
      <c r="I34" s="82">
        <v>20887.80767093</v>
      </c>
      <c r="J34" s="82">
        <v>33890.589105059997</v>
      </c>
    </row>
    <row r="35" spans="1:10">
      <c r="A35" s="57">
        <v>2003</v>
      </c>
      <c r="B35" s="81">
        <v>30.977043290000001</v>
      </c>
      <c r="C35" s="82">
        <v>11390.658682630001</v>
      </c>
      <c r="D35" s="83">
        <v>25334.723353289999</v>
      </c>
      <c r="E35" s="81">
        <v>23.499452949999998</v>
      </c>
      <c r="F35" s="82">
        <v>18936.970059880001</v>
      </c>
      <c r="G35" s="83">
        <v>29069.910179639999</v>
      </c>
      <c r="H35" s="81">
        <v>6.6077548100000003</v>
      </c>
      <c r="I35" s="82">
        <v>20170.958083829999</v>
      </c>
      <c r="J35" s="82">
        <v>32353.623502990002</v>
      </c>
    </row>
    <row r="36" spans="1:10">
      <c r="A36" s="57">
        <v>2004</v>
      </c>
      <c r="B36" s="81">
        <v>32.120582769999999</v>
      </c>
      <c r="C36" s="82">
        <v>12684.942540849999</v>
      </c>
      <c r="D36" s="83">
        <v>26197.163943070002</v>
      </c>
      <c r="E36" s="81">
        <v>23.9652365</v>
      </c>
      <c r="F36" s="82">
        <v>19532.97311545</v>
      </c>
      <c r="G36" s="83">
        <v>29932.557801790001</v>
      </c>
      <c r="H36" s="81">
        <v>6.7056712999999997</v>
      </c>
      <c r="I36" s="82">
        <v>16545.577227199999</v>
      </c>
      <c r="J36" s="82">
        <v>29850.404414870001</v>
      </c>
    </row>
    <row r="37" spans="1:10">
      <c r="A37" s="57">
        <v>2005</v>
      </c>
      <c r="B37" s="81">
        <v>33.538218110000003</v>
      </c>
      <c r="C37" s="82">
        <v>10085.7840617</v>
      </c>
      <c r="D37" s="83">
        <v>24084.852339329998</v>
      </c>
      <c r="E37" s="81">
        <v>25.169476070000002</v>
      </c>
      <c r="F37" s="82">
        <v>17482.02570694</v>
      </c>
      <c r="G37" s="83">
        <v>27488.244138819999</v>
      </c>
      <c r="H37" s="81">
        <v>5.80236617</v>
      </c>
      <c r="I37" s="82">
        <v>20472.460681230001</v>
      </c>
      <c r="J37" s="82">
        <v>31853.147352190001</v>
      </c>
    </row>
    <row r="38" spans="1:10">
      <c r="A38" s="57">
        <v>2006</v>
      </c>
      <c r="B38" s="81">
        <v>32.067180120000003</v>
      </c>
      <c r="C38" s="82">
        <v>10699.514046329999</v>
      </c>
      <c r="D38" s="83">
        <v>24278.0137999</v>
      </c>
      <c r="E38" s="81">
        <v>23.331466500000001</v>
      </c>
      <c r="F38" s="82">
        <v>18047.373090190002</v>
      </c>
      <c r="G38" s="83">
        <v>28534.185953669999</v>
      </c>
      <c r="H38" s="81">
        <v>4.8234813299999999</v>
      </c>
      <c r="I38" s="82">
        <v>22301.396747170002</v>
      </c>
      <c r="J38" s="82">
        <v>32930.010399209998</v>
      </c>
    </row>
    <row r="39" spans="1:10">
      <c r="A39" s="57">
        <v>2007</v>
      </c>
      <c r="B39" s="81">
        <v>35.305602129999997</v>
      </c>
      <c r="C39" s="82">
        <v>10444.644447860001</v>
      </c>
      <c r="D39" s="83">
        <v>24159.517115269999</v>
      </c>
      <c r="E39" s="81">
        <v>24.528004689999999</v>
      </c>
      <c r="F39" s="82">
        <v>19353.557921209998</v>
      </c>
      <c r="G39" s="83">
        <v>30047.183276380001</v>
      </c>
      <c r="H39" s="81">
        <v>4.4626351700000004</v>
      </c>
      <c r="I39" s="82">
        <v>21548.356003299999</v>
      </c>
      <c r="J39" s="82">
        <v>33562.207850179999</v>
      </c>
    </row>
    <row r="40" spans="1:10">
      <c r="A40" s="57">
        <v>2008</v>
      </c>
      <c r="B40" s="81">
        <v>31.47342325</v>
      </c>
      <c r="C40" s="82">
        <v>10352.62776775</v>
      </c>
      <c r="D40" s="83">
        <v>24741.515298310002</v>
      </c>
      <c r="E40" s="81">
        <v>24.979266410000001</v>
      </c>
      <c r="F40" s="82">
        <v>19173.229988800002</v>
      </c>
      <c r="G40" s="83">
        <v>30879.578639489999</v>
      </c>
      <c r="H40" s="81">
        <v>5.4340253000000001</v>
      </c>
      <c r="I40" s="82">
        <v>18369.86288646</v>
      </c>
      <c r="J40" s="82">
        <v>30836.74567557</v>
      </c>
    </row>
    <row r="41" spans="1:10">
      <c r="A41" s="57">
        <v>2009</v>
      </c>
      <c r="B41" s="81">
        <v>32.550214920000002</v>
      </c>
      <c r="C41" s="82">
        <v>10501.46402526</v>
      </c>
      <c r="D41" s="83">
        <v>24815.670907259999</v>
      </c>
      <c r="E41" s="81">
        <v>23.23798755</v>
      </c>
      <c r="F41" s="82">
        <v>22949.215551730002</v>
      </c>
      <c r="G41" s="83">
        <v>34125.715948129997</v>
      </c>
      <c r="H41" s="81">
        <v>5.1128026200000001</v>
      </c>
      <c r="I41" s="82">
        <v>20311.723143539999</v>
      </c>
      <c r="J41" s="82">
        <v>36341.815891099999</v>
      </c>
    </row>
    <row r="42" spans="1:10">
      <c r="A42" s="61">
        <v>2010</v>
      </c>
      <c r="B42" s="84">
        <v>29.692152979999999</v>
      </c>
      <c r="C42" s="85">
        <v>11904</v>
      </c>
      <c r="D42" s="86">
        <v>25932</v>
      </c>
      <c r="E42" s="84">
        <v>26.1539693</v>
      </c>
      <c r="F42" s="85">
        <v>19926</v>
      </c>
      <c r="G42" s="86">
        <v>30578.5</v>
      </c>
      <c r="H42" s="84">
        <v>6.1889163299999996</v>
      </c>
      <c r="I42" s="85">
        <v>16734</v>
      </c>
      <c r="J42" s="85">
        <v>30500</v>
      </c>
    </row>
    <row r="43" spans="1:10">
      <c r="A43" s="150" t="s">
        <v>139</v>
      </c>
      <c r="B43" s="150"/>
      <c r="C43" s="150"/>
      <c r="D43" s="150"/>
      <c r="E43" s="150"/>
      <c r="F43" s="150"/>
      <c r="G43" s="150"/>
      <c r="H43" s="150"/>
      <c r="I43" s="150"/>
      <c r="J43" s="150"/>
    </row>
    <row r="44" spans="1:10" ht="36" customHeight="1">
      <c r="A44" s="154" t="s">
        <v>183</v>
      </c>
      <c r="B44" s="154"/>
      <c r="C44" s="154"/>
      <c r="D44" s="154"/>
      <c r="E44" s="154"/>
      <c r="F44" s="154"/>
      <c r="G44" s="154"/>
      <c r="H44" s="154"/>
      <c r="I44" s="154"/>
      <c r="J44" s="154"/>
    </row>
    <row r="45" spans="1:10" ht="17.25">
      <c r="A45" s="154" t="s">
        <v>140</v>
      </c>
      <c r="B45" s="154"/>
      <c r="C45" s="154"/>
      <c r="D45" s="154"/>
      <c r="E45" s="154"/>
      <c r="F45" s="154"/>
      <c r="G45" s="154"/>
      <c r="H45" s="154"/>
      <c r="I45" s="154"/>
      <c r="J45" s="154"/>
    </row>
    <row r="46" spans="1:10">
      <c r="A46" s="145" t="s">
        <v>102</v>
      </c>
      <c r="B46" s="145"/>
      <c r="C46" s="145"/>
      <c r="D46" s="145"/>
      <c r="E46" s="145"/>
      <c r="F46" s="145"/>
      <c r="G46" s="145"/>
      <c r="H46" s="145"/>
      <c r="I46" s="145"/>
      <c r="J46" s="145"/>
    </row>
  </sheetData>
  <mergeCells count="9">
    <mergeCell ref="A2:J2"/>
    <mergeCell ref="A43:J43"/>
    <mergeCell ref="A44:J44"/>
    <mergeCell ref="A45:J45"/>
    <mergeCell ref="A46:J46"/>
    <mergeCell ref="A3:J3"/>
    <mergeCell ref="C5:D5"/>
    <mergeCell ref="F5:G5"/>
    <mergeCell ref="I5:J5"/>
  </mergeCells>
  <pageMargins left="0.7" right="0.7" top="0.75" bottom="0.75" header="0.3" footer="0.3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workbookViewId="0">
      <selection activeCell="C28" sqref="C28"/>
    </sheetView>
  </sheetViews>
  <sheetFormatPr defaultRowHeight="15.75"/>
  <cols>
    <col min="1" max="1" width="24.7109375" style="22" customWidth="1"/>
    <col min="2" max="2" width="81.7109375" bestFit="1" customWidth="1"/>
    <col min="3" max="3" width="63.140625" bestFit="1" customWidth="1"/>
    <col min="4" max="4" width="24.7109375" customWidth="1"/>
  </cols>
  <sheetData>
    <row r="1" spans="1:4" s="22" customFormat="1">
      <c r="A1" s="20" t="s">
        <v>748</v>
      </c>
      <c r="B1" s="21"/>
      <c r="C1" s="21"/>
      <c r="D1" s="21"/>
    </row>
    <row r="2" spans="1:4" s="22" customFormat="1">
      <c r="B2" s="21"/>
      <c r="C2" s="21"/>
      <c r="D2" s="21"/>
    </row>
    <row r="3" spans="1:4" s="22" customFormat="1" ht="31.5">
      <c r="A3" s="23" t="s">
        <v>61</v>
      </c>
      <c r="B3" s="24" t="s">
        <v>62</v>
      </c>
      <c r="C3" s="24" t="s">
        <v>63</v>
      </c>
      <c r="D3" s="25" t="s">
        <v>64</v>
      </c>
    </row>
    <row r="4" spans="1:4">
      <c r="A4" s="26"/>
    </row>
    <row r="5" spans="1:4">
      <c r="A5" s="47" t="s">
        <v>65</v>
      </c>
      <c r="B5" s="44" t="s">
        <v>104</v>
      </c>
      <c r="C5" s="44" t="s">
        <v>103</v>
      </c>
      <c r="D5" s="44" t="s">
        <v>135</v>
      </c>
    </row>
    <row r="6" spans="1:4">
      <c r="A6" s="45" t="s">
        <v>66</v>
      </c>
      <c r="B6" s="39" t="s">
        <v>105</v>
      </c>
      <c r="C6" s="39" t="s">
        <v>106</v>
      </c>
      <c r="D6" s="39" t="s">
        <v>92</v>
      </c>
    </row>
    <row r="7" spans="1:4">
      <c r="A7" s="45" t="s">
        <v>67</v>
      </c>
      <c r="B7" s="39" t="s">
        <v>107</v>
      </c>
      <c r="C7" s="39" t="s">
        <v>216</v>
      </c>
      <c r="D7" s="39" t="s">
        <v>92</v>
      </c>
    </row>
    <row r="8" spans="1:4">
      <c r="A8" s="45" t="s">
        <v>68</v>
      </c>
      <c r="B8" s="39" t="s">
        <v>108</v>
      </c>
      <c r="C8" s="39" t="s">
        <v>216</v>
      </c>
      <c r="D8" s="39" t="s">
        <v>92</v>
      </c>
    </row>
    <row r="9" spans="1:4">
      <c r="A9" s="45" t="s">
        <v>69</v>
      </c>
      <c r="B9" s="39" t="s">
        <v>109</v>
      </c>
      <c r="C9" s="39" t="s">
        <v>110</v>
      </c>
      <c r="D9" s="39" t="s">
        <v>92</v>
      </c>
    </row>
    <row r="10" spans="1:4">
      <c r="A10" s="45" t="s">
        <v>70</v>
      </c>
      <c r="B10" s="39" t="s">
        <v>111</v>
      </c>
      <c r="C10" s="39" t="s">
        <v>112</v>
      </c>
      <c r="D10" s="39" t="s">
        <v>92</v>
      </c>
    </row>
    <row r="11" spans="1:4">
      <c r="A11" s="45" t="s">
        <v>71</v>
      </c>
      <c r="B11" s="39" t="s">
        <v>113</v>
      </c>
      <c r="C11" s="39" t="s">
        <v>114</v>
      </c>
      <c r="D11" s="39" t="s">
        <v>92</v>
      </c>
    </row>
    <row r="12" spans="1:4">
      <c r="A12" s="45" t="s">
        <v>72</v>
      </c>
      <c r="B12" s="39" t="s">
        <v>115</v>
      </c>
      <c r="C12" s="39" t="s">
        <v>112</v>
      </c>
      <c r="D12" s="39" t="s">
        <v>92</v>
      </c>
    </row>
    <row r="13" spans="1:4">
      <c r="A13" s="45" t="s">
        <v>73</v>
      </c>
      <c r="B13" s="39" t="s">
        <v>116</v>
      </c>
      <c r="C13" s="39" t="s">
        <v>114</v>
      </c>
      <c r="D13" s="39" t="s">
        <v>92</v>
      </c>
    </row>
    <row r="14" spans="1:4">
      <c r="A14" s="45" t="s">
        <v>74</v>
      </c>
      <c r="B14" s="39" t="s">
        <v>117</v>
      </c>
      <c r="C14" s="39" t="s">
        <v>118</v>
      </c>
      <c r="D14" s="39" t="s">
        <v>92</v>
      </c>
    </row>
    <row r="15" spans="1:4">
      <c r="A15" s="45" t="s">
        <v>75</v>
      </c>
      <c r="B15" s="39" t="s">
        <v>119</v>
      </c>
      <c r="C15" s="39" t="s">
        <v>216</v>
      </c>
      <c r="D15" s="39" t="s">
        <v>92</v>
      </c>
    </row>
    <row r="16" spans="1:4">
      <c r="A16" s="45" t="s">
        <v>76</v>
      </c>
      <c r="B16" s="39" t="s">
        <v>120</v>
      </c>
      <c r="C16" s="39" t="s">
        <v>216</v>
      </c>
      <c r="D16" s="39" t="s">
        <v>92</v>
      </c>
    </row>
    <row r="17" spans="1:4">
      <c r="A17" s="45" t="s">
        <v>77</v>
      </c>
      <c r="B17" s="39" t="s">
        <v>132</v>
      </c>
      <c r="C17" s="44" t="s">
        <v>103</v>
      </c>
      <c r="D17" s="39" t="s">
        <v>92</v>
      </c>
    </row>
    <row r="18" spans="1:4">
      <c r="A18" s="45" t="s">
        <v>78</v>
      </c>
      <c r="B18" s="39" t="s">
        <v>121</v>
      </c>
      <c r="C18" s="44" t="s">
        <v>103</v>
      </c>
      <c r="D18" s="39" t="s">
        <v>92</v>
      </c>
    </row>
    <row r="19" spans="1:4">
      <c r="A19" s="45" t="s">
        <v>1</v>
      </c>
      <c r="B19" s="39" t="s">
        <v>122</v>
      </c>
      <c r="C19" s="44" t="s">
        <v>103</v>
      </c>
      <c r="D19" s="39" t="s">
        <v>36</v>
      </c>
    </row>
    <row r="20" spans="1:4">
      <c r="A20" s="45" t="s">
        <v>79</v>
      </c>
      <c r="B20" s="39" t="s">
        <v>123</v>
      </c>
      <c r="C20" s="44" t="s">
        <v>103</v>
      </c>
      <c r="D20" s="39" t="s">
        <v>93</v>
      </c>
    </row>
    <row r="21" spans="1:4">
      <c r="A21" s="45" t="s">
        <v>80</v>
      </c>
      <c r="B21" s="39" t="s">
        <v>124</v>
      </c>
      <c r="C21" s="44" t="s">
        <v>103</v>
      </c>
      <c r="D21" s="39" t="s">
        <v>136</v>
      </c>
    </row>
    <row r="22" spans="1:4">
      <c r="A22" s="45" t="s">
        <v>8</v>
      </c>
      <c r="B22" s="39" t="s">
        <v>125</v>
      </c>
      <c r="C22" s="44" t="s">
        <v>103</v>
      </c>
      <c r="D22" s="39" t="s">
        <v>42</v>
      </c>
    </row>
    <row r="23" spans="1:4">
      <c r="A23" s="45" t="s">
        <v>81</v>
      </c>
      <c r="B23" s="39" t="s">
        <v>128</v>
      </c>
      <c r="C23" s="44" t="s">
        <v>103</v>
      </c>
      <c r="D23" s="39" t="s">
        <v>94</v>
      </c>
    </row>
    <row r="24" spans="1:4">
      <c r="A24" s="45" t="s">
        <v>84</v>
      </c>
      <c r="B24" s="39" t="s">
        <v>126</v>
      </c>
      <c r="C24" s="44" t="s">
        <v>103</v>
      </c>
      <c r="D24" s="39" t="s">
        <v>95</v>
      </c>
    </row>
    <row r="25" spans="1:4">
      <c r="A25" s="45"/>
      <c r="B25" s="39"/>
      <c r="C25" s="39"/>
      <c r="D25" s="39"/>
    </row>
    <row r="26" spans="1:4">
      <c r="A26" s="45" t="s">
        <v>82</v>
      </c>
      <c r="B26" s="39" t="s">
        <v>100</v>
      </c>
      <c r="C26" s="44" t="s">
        <v>750</v>
      </c>
      <c r="D26" s="39" t="s">
        <v>92</v>
      </c>
    </row>
    <row r="27" spans="1:4">
      <c r="A27" s="45" t="s">
        <v>83</v>
      </c>
      <c r="B27" s="39" t="s">
        <v>127</v>
      </c>
      <c r="C27" s="44" t="s">
        <v>103</v>
      </c>
      <c r="D27" s="39" t="s">
        <v>36</v>
      </c>
    </row>
    <row r="28" spans="1:4">
      <c r="A28" s="45" t="s">
        <v>19</v>
      </c>
      <c r="B28" s="39" t="s">
        <v>125</v>
      </c>
      <c r="C28" s="44" t="s">
        <v>103</v>
      </c>
      <c r="D28" s="39" t="s">
        <v>42</v>
      </c>
    </row>
    <row r="29" spans="1:4">
      <c r="A29" s="45" t="s">
        <v>14</v>
      </c>
      <c r="B29" s="39" t="s">
        <v>129</v>
      </c>
      <c r="C29" s="44" t="s">
        <v>103</v>
      </c>
      <c r="D29" s="39" t="s">
        <v>94</v>
      </c>
    </row>
    <row r="30" spans="1:4">
      <c r="A30" s="45" t="s">
        <v>20</v>
      </c>
      <c r="B30" s="39" t="s">
        <v>130</v>
      </c>
      <c r="C30" s="44" t="s">
        <v>103</v>
      </c>
      <c r="D30" s="39" t="s">
        <v>131</v>
      </c>
    </row>
    <row r="31" spans="1:4">
      <c r="A31" s="45" t="s">
        <v>21</v>
      </c>
      <c r="B31" s="39" t="s">
        <v>22</v>
      </c>
      <c r="C31" s="44" t="s">
        <v>103</v>
      </c>
      <c r="D31" s="39" t="s">
        <v>52</v>
      </c>
    </row>
    <row r="32" spans="1:4">
      <c r="A32" s="45" t="s">
        <v>27</v>
      </c>
      <c r="B32" s="39" t="s">
        <v>101</v>
      </c>
      <c r="C32" s="44" t="s">
        <v>103</v>
      </c>
      <c r="D32" s="39" t="s">
        <v>53</v>
      </c>
    </row>
    <row r="33" spans="1:4">
      <c r="A33" s="46" t="s">
        <v>32</v>
      </c>
      <c r="B33" s="39" t="s">
        <v>133</v>
      </c>
      <c r="C33" s="44" t="s">
        <v>103</v>
      </c>
      <c r="D33" s="39" t="s">
        <v>54</v>
      </c>
    </row>
    <row r="34" spans="1:4">
      <c r="A34" s="46" t="s">
        <v>34</v>
      </c>
      <c r="B34" s="39" t="s">
        <v>134</v>
      </c>
      <c r="C34" s="44" t="s">
        <v>103</v>
      </c>
      <c r="D34" s="39" t="s">
        <v>55</v>
      </c>
    </row>
  </sheetData>
  <pageMargins left="0.7" right="0.7" top="0.75" bottom="0.75" header="0.3" footer="0.3"/>
  <pageSetup scale="63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view="pageBreakPreview" zoomScaleNormal="100" zoomScaleSheetLayoutView="100" workbookViewId="0"/>
  </sheetViews>
  <sheetFormatPr defaultColWidth="9.140625" defaultRowHeight="15"/>
  <cols>
    <col min="1" max="1" width="9.5703125" style="49" customWidth="1"/>
    <col min="2" max="3" width="20.7109375" style="50" customWidth="1"/>
    <col min="4" max="4" width="20.7109375" style="98" customWidth="1"/>
    <col min="5" max="5" width="20.7109375" style="50" customWidth="1"/>
    <col min="6" max="6" width="9.5703125" style="49" customWidth="1"/>
    <col min="7" max="16384" width="9.140625" style="49"/>
  </cols>
  <sheetData>
    <row r="1" spans="1:6">
      <c r="A1" s="99" t="s">
        <v>52</v>
      </c>
      <c r="B1" s="5"/>
      <c r="C1" s="5"/>
      <c r="D1" s="6"/>
    </row>
    <row r="2" spans="1:6">
      <c r="A2" s="130" t="s">
        <v>166</v>
      </c>
      <c r="B2" s="5"/>
      <c r="C2" s="5"/>
      <c r="D2" s="6"/>
    </row>
    <row r="3" spans="1:6" ht="45" customHeight="1">
      <c r="A3" s="90" t="s">
        <v>0</v>
      </c>
      <c r="B3" s="91" t="s">
        <v>23</v>
      </c>
      <c r="C3" s="91" t="s">
        <v>24</v>
      </c>
      <c r="D3" s="92" t="s">
        <v>25</v>
      </c>
      <c r="E3" s="93" t="s">
        <v>26</v>
      </c>
    </row>
    <row r="4" spans="1:6">
      <c r="A4" s="94">
        <v>1975</v>
      </c>
      <c r="B4" s="32">
        <f>67.3020891/100</f>
        <v>0.67302089100000007</v>
      </c>
      <c r="C4" s="32">
        <f>19.13774089/100</f>
        <v>0.19137740889999999</v>
      </c>
      <c r="D4" s="32">
        <f>7.2077142/100</f>
        <v>7.2077141999999997E-2</v>
      </c>
      <c r="E4" s="33">
        <f>6.35245581/100</f>
        <v>6.3524558100000003E-2</v>
      </c>
      <c r="F4" s="7"/>
    </row>
    <row r="5" spans="1:6">
      <c r="A5" s="95">
        <v>1976</v>
      </c>
      <c r="B5" s="8">
        <v>66.793277279999998</v>
      </c>
      <c r="C5" s="8">
        <v>19.651582749999999</v>
      </c>
      <c r="D5" s="8">
        <v>7.08935651</v>
      </c>
      <c r="E5" s="9">
        <v>6.46578345</v>
      </c>
      <c r="F5" s="96"/>
    </row>
    <row r="6" spans="1:6">
      <c r="A6" s="95">
        <v>1977</v>
      </c>
      <c r="B6" s="8">
        <v>65.977108900000005</v>
      </c>
      <c r="C6" s="8">
        <v>19.953270830000001</v>
      </c>
      <c r="D6" s="8">
        <v>7.5820583299999997</v>
      </c>
      <c r="E6" s="9">
        <v>6.48756194</v>
      </c>
      <c r="F6" s="96"/>
    </row>
    <row r="7" spans="1:6">
      <c r="A7" s="95">
        <v>1978</v>
      </c>
      <c r="B7" s="8">
        <v>64.086600790000006</v>
      </c>
      <c r="C7" s="8">
        <v>21.30301506</v>
      </c>
      <c r="D7" s="8">
        <v>7.53942523</v>
      </c>
      <c r="E7" s="9">
        <v>7.0709589199999998</v>
      </c>
      <c r="F7" s="96"/>
    </row>
    <row r="8" spans="1:6">
      <c r="A8" s="95">
        <v>1979</v>
      </c>
      <c r="B8" s="8">
        <v>63.648283059999997</v>
      </c>
      <c r="C8" s="8">
        <v>21.969255369999999</v>
      </c>
      <c r="D8" s="8">
        <v>7.6212240199999997</v>
      </c>
      <c r="E8" s="9">
        <v>6.7612375499999997</v>
      </c>
      <c r="F8" s="96"/>
    </row>
    <row r="9" spans="1:6">
      <c r="A9" s="95">
        <v>1980</v>
      </c>
      <c r="B9" s="8">
        <v>62.580095460000003</v>
      </c>
      <c r="C9" s="8">
        <v>22.921932989999998</v>
      </c>
      <c r="D9" s="8">
        <v>8.0646749</v>
      </c>
      <c r="E9" s="9">
        <v>6.4332966499999999</v>
      </c>
      <c r="F9" s="96"/>
    </row>
    <row r="10" spans="1:6">
      <c r="A10" s="95">
        <v>1981</v>
      </c>
      <c r="B10" s="8">
        <v>60.050182450000001</v>
      </c>
      <c r="C10" s="8">
        <v>24.566762010000001</v>
      </c>
      <c r="D10" s="8">
        <v>7.9937135799999997</v>
      </c>
      <c r="E10" s="9">
        <v>7.3893419600000003</v>
      </c>
      <c r="F10" s="96"/>
    </row>
    <row r="11" spans="1:6">
      <c r="A11" s="95">
        <v>1982</v>
      </c>
      <c r="B11" s="8">
        <v>58.444779089999997</v>
      </c>
      <c r="C11" s="8">
        <v>25.574571850000002</v>
      </c>
      <c r="D11" s="8">
        <v>8.2994073000000004</v>
      </c>
      <c r="E11" s="9">
        <v>7.6812417599999998</v>
      </c>
      <c r="F11" s="96"/>
    </row>
    <row r="12" spans="1:6">
      <c r="A12" s="95">
        <v>1983</v>
      </c>
      <c r="B12" s="8">
        <v>56.467728610000002</v>
      </c>
      <c r="C12" s="8">
        <v>27.155882259999998</v>
      </c>
      <c r="D12" s="8">
        <v>8.7187184000000002</v>
      </c>
      <c r="E12" s="9">
        <v>7.6576707300000004</v>
      </c>
      <c r="F12" s="96"/>
    </row>
    <row r="13" spans="1:6">
      <c r="A13" s="95">
        <v>1984</v>
      </c>
      <c r="B13" s="8">
        <v>56.138112530000001</v>
      </c>
      <c r="C13" s="8">
        <v>27.041077510000001</v>
      </c>
      <c r="D13" s="8">
        <v>8.8837541600000005</v>
      </c>
      <c r="E13" s="9">
        <v>7.9370558000000004</v>
      </c>
      <c r="F13" s="96"/>
    </row>
    <row r="14" spans="1:6">
      <c r="A14" s="95">
        <v>1985</v>
      </c>
      <c r="B14" s="8">
        <v>55.179167210000003</v>
      </c>
      <c r="C14" s="8">
        <v>27.76306323</v>
      </c>
      <c r="D14" s="8">
        <v>9.2146463500000007</v>
      </c>
      <c r="E14" s="9">
        <v>7.8431232099999999</v>
      </c>
      <c r="F14" s="96"/>
    </row>
    <row r="15" spans="1:6">
      <c r="A15" s="95">
        <v>1986</v>
      </c>
      <c r="B15" s="8">
        <v>53.294878920000002</v>
      </c>
      <c r="C15" s="8">
        <v>28.984747519999999</v>
      </c>
      <c r="D15" s="8">
        <v>9.4734069099999996</v>
      </c>
      <c r="E15" s="9">
        <v>8.24696666</v>
      </c>
      <c r="F15" s="96"/>
    </row>
    <row r="16" spans="1:6">
      <c r="A16" s="95">
        <v>1987</v>
      </c>
      <c r="B16" s="8">
        <v>50.51379215</v>
      </c>
      <c r="C16" s="8">
        <v>31.761332509999999</v>
      </c>
      <c r="D16" s="8">
        <v>9.1613225499999995</v>
      </c>
      <c r="E16" s="9">
        <v>8.5635527899999992</v>
      </c>
      <c r="F16" s="96"/>
    </row>
    <row r="17" spans="1:6">
      <c r="A17" s="95">
        <v>1988</v>
      </c>
      <c r="B17" s="8">
        <v>49.310406260000001</v>
      </c>
      <c r="C17" s="8">
        <v>31.967873279999999</v>
      </c>
      <c r="D17" s="8">
        <v>9.6932003299999998</v>
      </c>
      <c r="E17" s="9">
        <v>9.0285201300000004</v>
      </c>
      <c r="F17" s="96"/>
    </row>
    <row r="18" spans="1:6">
      <c r="A18" s="95">
        <v>1989</v>
      </c>
      <c r="B18" s="8">
        <v>48.769099490000002</v>
      </c>
      <c r="C18" s="8">
        <v>31.884275760000001</v>
      </c>
      <c r="D18" s="8">
        <v>10.00263683</v>
      </c>
      <c r="E18" s="9">
        <v>9.34398792</v>
      </c>
      <c r="F18" s="96"/>
    </row>
    <row r="19" spans="1:6">
      <c r="A19" s="95">
        <v>1990</v>
      </c>
      <c r="B19" s="8">
        <v>45.901414269999997</v>
      </c>
      <c r="C19" s="8">
        <v>34.034152339999999</v>
      </c>
      <c r="D19" s="8">
        <v>10.538619300000001</v>
      </c>
      <c r="E19" s="9">
        <v>9.52581408</v>
      </c>
      <c r="F19" s="96"/>
    </row>
    <row r="20" spans="1:6">
      <c r="A20" s="95">
        <v>1991</v>
      </c>
      <c r="B20" s="8">
        <v>43.953030949999999</v>
      </c>
      <c r="C20" s="8">
        <v>33.524929700000001</v>
      </c>
      <c r="D20" s="8">
        <v>13.29185833</v>
      </c>
      <c r="E20" s="9">
        <v>9.2301810199999998</v>
      </c>
      <c r="F20" s="96"/>
    </row>
    <row r="21" spans="1:6">
      <c r="A21" s="95">
        <v>1992</v>
      </c>
      <c r="B21" s="8">
        <v>42.930696439999998</v>
      </c>
      <c r="C21" s="8">
        <v>34.014947419999999</v>
      </c>
      <c r="D21" s="8">
        <v>13.567618639999999</v>
      </c>
      <c r="E21" s="9">
        <v>9.4867375000000003</v>
      </c>
      <c r="F21" s="96"/>
    </row>
    <row r="22" spans="1:6">
      <c r="A22" s="95">
        <v>1993</v>
      </c>
      <c r="B22" s="8">
        <v>41.389680669999997</v>
      </c>
      <c r="C22" s="8">
        <v>33.991578089999997</v>
      </c>
      <c r="D22" s="8">
        <v>14.45549578</v>
      </c>
      <c r="E22" s="9">
        <v>10.163245460000001</v>
      </c>
      <c r="F22" s="96"/>
    </row>
    <row r="23" spans="1:6">
      <c r="A23" s="95">
        <v>1994</v>
      </c>
      <c r="B23" s="8">
        <v>39.681131579999999</v>
      </c>
      <c r="C23" s="8">
        <v>33.684121089999998</v>
      </c>
      <c r="D23" s="8">
        <v>16.202400340000001</v>
      </c>
      <c r="E23" s="9">
        <v>10.432346989999999</v>
      </c>
      <c r="F23" s="96"/>
    </row>
    <row r="24" spans="1:6">
      <c r="A24" s="95">
        <v>1995</v>
      </c>
      <c r="B24" s="8">
        <v>38.257329210000002</v>
      </c>
      <c r="C24" s="8">
        <v>33.932994180000001</v>
      </c>
      <c r="D24" s="8">
        <v>16.251440410000001</v>
      </c>
      <c r="E24" s="9">
        <v>11.5582362</v>
      </c>
      <c r="F24" s="96"/>
    </row>
    <row r="25" spans="1:6">
      <c r="A25" s="95">
        <v>1996</v>
      </c>
      <c r="B25" s="8">
        <v>37.305108369999999</v>
      </c>
      <c r="C25" s="8">
        <v>34.556800510000002</v>
      </c>
      <c r="D25" s="8">
        <v>15.789472330000001</v>
      </c>
      <c r="E25" s="9">
        <v>12.34861879</v>
      </c>
      <c r="F25" s="96"/>
    </row>
    <row r="26" spans="1:6">
      <c r="A26" s="95">
        <v>1997</v>
      </c>
      <c r="B26" s="8">
        <v>35.973769269999998</v>
      </c>
      <c r="C26" s="8">
        <v>35.045999860000002</v>
      </c>
      <c r="D26" s="8">
        <v>16.870563839999999</v>
      </c>
      <c r="E26" s="9">
        <v>12.109667030000001</v>
      </c>
      <c r="F26" s="96"/>
    </row>
    <row r="27" spans="1:6">
      <c r="A27" s="95">
        <v>1998</v>
      </c>
      <c r="B27" s="8">
        <v>35.481111949999999</v>
      </c>
      <c r="C27" s="8">
        <v>35.057737260000003</v>
      </c>
      <c r="D27" s="8">
        <v>17.00315342</v>
      </c>
      <c r="E27" s="9">
        <v>12.457997369999999</v>
      </c>
      <c r="F27" s="96"/>
    </row>
    <row r="28" spans="1:6">
      <c r="A28" s="95">
        <v>1999</v>
      </c>
      <c r="B28" s="8">
        <v>33.812927610000003</v>
      </c>
      <c r="C28" s="8">
        <v>36.351091269999998</v>
      </c>
      <c r="D28" s="8">
        <v>17.023266060000001</v>
      </c>
      <c r="E28" s="9">
        <v>12.81271506</v>
      </c>
      <c r="F28" s="96"/>
    </row>
    <row r="29" spans="1:6">
      <c r="A29" s="95">
        <v>2000</v>
      </c>
      <c r="B29" s="8">
        <v>33.28532989</v>
      </c>
      <c r="C29" s="8">
        <v>35.761576599999998</v>
      </c>
      <c r="D29" s="8">
        <v>17.83417446</v>
      </c>
      <c r="E29" s="9">
        <v>13.118919050000001</v>
      </c>
      <c r="F29" s="96"/>
    </row>
    <row r="30" spans="1:6">
      <c r="A30" s="95">
        <v>2001</v>
      </c>
      <c r="B30" s="8">
        <v>32.961740579999997</v>
      </c>
      <c r="C30" s="8">
        <v>35.77653875</v>
      </c>
      <c r="D30" s="8">
        <v>17.364540510000001</v>
      </c>
      <c r="E30" s="9">
        <v>13.89718016</v>
      </c>
      <c r="F30" s="96"/>
    </row>
    <row r="31" spans="1:6">
      <c r="A31" s="95">
        <v>2002</v>
      </c>
      <c r="B31" s="8">
        <v>31.679474549999998</v>
      </c>
      <c r="C31" s="8">
        <v>36.289926350000002</v>
      </c>
      <c r="D31" s="8">
        <v>17.351041070000001</v>
      </c>
      <c r="E31" s="9">
        <v>14.67955802</v>
      </c>
      <c r="F31" s="96"/>
    </row>
    <row r="32" spans="1:6">
      <c r="A32" s="95">
        <v>2003</v>
      </c>
      <c r="B32" s="8">
        <v>30.115744339999999</v>
      </c>
      <c r="C32" s="8">
        <v>36.737802330000001</v>
      </c>
      <c r="D32" s="8">
        <v>17.52666456</v>
      </c>
      <c r="E32" s="9">
        <v>15.61978877</v>
      </c>
      <c r="F32" s="96"/>
    </row>
    <row r="33" spans="1:6">
      <c r="A33" s="95">
        <v>2004</v>
      </c>
      <c r="B33" s="8">
        <v>28.618672910000001</v>
      </c>
      <c r="C33" s="8">
        <v>37.779869220000002</v>
      </c>
      <c r="D33" s="8">
        <v>17.619977899999999</v>
      </c>
      <c r="E33" s="9">
        <v>15.98147998</v>
      </c>
      <c r="F33" s="96"/>
    </row>
    <row r="34" spans="1:6">
      <c r="A34" s="95">
        <v>2005</v>
      </c>
      <c r="B34" s="8">
        <v>27.7797734</v>
      </c>
      <c r="C34" s="8">
        <v>37.485188209999997</v>
      </c>
      <c r="D34" s="8">
        <v>18.183248129999999</v>
      </c>
      <c r="E34" s="9">
        <v>16.551790260000001</v>
      </c>
      <c r="F34" s="96"/>
    </row>
    <row r="35" spans="1:6">
      <c r="A35" s="95">
        <v>2006</v>
      </c>
      <c r="B35" s="8">
        <v>26.729484809999999</v>
      </c>
      <c r="C35" s="8">
        <v>38.622539979999999</v>
      </c>
      <c r="D35" s="8">
        <v>18.743302969999998</v>
      </c>
      <c r="E35" s="9">
        <v>15.90467224</v>
      </c>
      <c r="F35" s="96"/>
    </row>
    <row r="36" spans="1:6">
      <c r="A36" s="95">
        <v>2007</v>
      </c>
      <c r="B36" s="8">
        <v>25.72812592</v>
      </c>
      <c r="C36" s="8">
        <v>38.504169320000003</v>
      </c>
      <c r="D36" s="8">
        <v>19.030936669999999</v>
      </c>
      <c r="E36" s="9">
        <v>16.736768090000002</v>
      </c>
      <c r="F36" s="96"/>
    </row>
    <row r="37" spans="1:6">
      <c r="A37" s="95">
        <v>2008</v>
      </c>
      <c r="B37" s="8">
        <v>24.66187073</v>
      </c>
      <c r="C37" s="8">
        <v>38.266845910000001</v>
      </c>
      <c r="D37" s="8">
        <v>19.143042510000001</v>
      </c>
      <c r="E37" s="9">
        <v>17.928240850000002</v>
      </c>
      <c r="F37" s="96"/>
    </row>
    <row r="38" spans="1:6">
      <c r="A38" s="95">
        <v>2009</v>
      </c>
      <c r="B38" s="8">
        <v>23.27518611</v>
      </c>
      <c r="C38" s="8">
        <v>38.543299849999997</v>
      </c>
      <c r="D38" s="8">
        <v>20.044698960000002</v>
      </c>
      <c r="E38" s="9">
        <v>18.136815080000002</v>
      </c>
      <c r="F38" s="96"/>
    </row>
    <row r="39" spans="1:6">
      <c r="A39" s="97">
        <v>2010</v>
      </c>
      <c r="B39" s="30">
        <v>22.322361879999999</v>
      </c>
      <c r="C39" s="30">
        <v>38.50266405</v>
      </c>
      <c r="D39" s="30">
        <v>20.51831413</v>
      </c>
      <c r="E39" s="31">
        <v>18.656659940000001</v>
      </c>
      <c r="F39" s="96"/>
    </row>
    <row r="40" spans="1:6" ht="45" customHeight="1">
      <c r="A40" s="150" t="s">
        <v>146</v>
      </c>
      <c r="B40" s="150"/>
      <c r="C40" s="150"/>
      <c r="D40" s="150"/>
      <c r="E40" s="150"/>
      <c r="F40" s="96"/>
    </row>
    <row r="41" spans="1:6">
      <c r="A41" s="162" t="s">
        <v>102</v>
      </c>
      <c r="B41" s="162"/>
      <c r="C41" s="162"/>
      <c r="D41" s="162"/>
      <c r="E41" s="162"/>
    </row>
  </sheetData>
  <mergeCells count="2">
    <mergeCell ref="A40:E40"/>
    <mergeCell ref="A41:E41"/>
  </mergeCells>
  <pageMargins left="0.7" right="0.7" top="0.75" bottom="0.75" header="0.3" footer="0.3"/>
  <pageSetup scale="98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view="pageBreakPreview" zoomScaleNormal="100" zoomScaleSheetLayoutView="100" workbookViewId="0"/>
  </sheetViews>
  <sheetFormatPr defaultRowHeight="15"/>
  <cols>
    <col min="1" max="1" width="9.5703125" style="35" customWidth="1"/>
    <col min="2" max="7" width="14.28515625" style="35" customWidth="1"/>
    <col min="8" max="16384" width="9.140625" style="35"/>
  </cols>
  <sheetData>
    <row r="1" spans="1:7">
      <c r="A1" s="18" t="s">
        <v>53</v>
      </c>
      <c r="B1" s="18"/>
      <c r="C1" s="18"/>
      <c r="D1" s="48"/>
      <c r="E1" s="48"/>
      <c r="F1" s="48"/>
      <c r="G1" s="48"/>
    </row>
    <row r="2" spans="1:7" ht="17.25">
      <c r="A2" s="18" t="s">
        <v>201</v>
      </c>
      <c r="B2" s="18"/>
      <c r="C2" s="18"/>
      <c r="D2" s="48"/>
      <c r="E2" s="48"/>
      <c r="F2" s="48"/>
      <c r="G2" s="48"/>
    </row>
    <row r="3" spans="1:7" ht="15" customHeight="1">
      <c r="A3" s="10" t="s">
        <v>202</v>
      </c>
      <c r="B3" s="11"/>
      <c r="C3" s="11"/>
      <c r="D3" s="48"/>
      <c r="E3" s="48"/>
      <c r="F3" s="48"/>
      <c r="G3" s="48"/>
    </row>
    <row r="4" spans="1:7" ht="15" customHeight="1">
      <c r="A4" s="55"/>
      <c r="B4" s="157" t="s">
        <v>28</v>
      </c>
      <c r="C4" s="159"/>
      <c r="D4" s="159"/>
      <c r="E4" s="159"/>
      <c r="F4" s="159"/>
      <c r="G4" s="159"/>
    </row>
    <row r="5" spans="1:7" ht="15" customHeight="1">
      <c r="A5" s="57"/>
      <c r="B5" s="164" t="s">
        <v>29</v>
      </c>
      <c r="C5" s="164"/>
      <c r="D5" s="164" t="s">
        <v>30</v>
      </c>
      <c r="E5" s="164"/>
      <c r="F5" s="165" t="s">
        <v>31</v>
      </c>
      <c r="G5" s="166"/>
    </row>
    <row r="6" spans="1:7" ht="30">
      <c r="A6" s="77" t="s">
        <v>0</v>
      </c>
      <c r="B6" s="79" t="s">
        <v>11</v>
      </c>
      <c r="C6" s="79" t="s">
        <v>12</v>
      </c>
      <c r="D6" s="79" t="s">
        <v>11</v>
      </c>
      <c r="E6" s="79" t="s">
        <v>12</v>
      </c>
      <c r="F6" s="79" t="s">
        <v>11</v>
      </c>
      <c r="G6" s="106" t="s">
        <v>12</v>
      </c>
    </row>
    <row r="7" spans="1:7">
      <c r="A7" s="57">
        <v>1975</v>
      </c>
      <c r="B7" s="34">
        <f>21.2977/100</f>
        <v>0.212977</v>
      </c>
      <c r="C7" s="12">
        <v>4538.2299999999996</v>
      </c>
      <c r="D7" s="34">
        <f>16.7719/100</f>
        <v>0.16771899999999998</v>
      </c>
      <c r="E7" s="13">
        <v>6632.48</v>
      </c>
      <c r="F7" s="34">
        <f>19.0519/100</f>
        <v>0.19051899999999999</v>
      </c>
      <c r="G7" s="12">
        <v>6913.07</v>
      </c>
    </row>
    <row r="8" spans="1:7">
      <c r="A8" s="57">
        <v>1976</v>
      </c>
      <c r="B8" s="81">
        <v>22.131</v>
      </c>
      <c r="C8" s="14">
        <v>4604.8900000000003</v>
      </c>
      <c r="D8" s="81">
        <v>17.181100000000001</v>
      </c>
      <c r="E8" s="15">
        <v>6585</v>
      </c>
      <c r="F8" s="81">
        <v>19.778700000000001</v>
      </c>
      <c r="G8" s="14">
        <v>6907.34</v>
      </c>
    </row>
    <row r="9" spans="1:7">
      <c r="A9" s="57">
        <v>1977</v>
      </c>
      <c r="B9" s="81">
        <v>22.706</v>
      </c>
      <c r="C9" s="14">
        <v>4445.4799999999996</v>
      </c>
      <c r="D9" s="81">
        <v>17.407599999999999</v>
      </c>
      <c r="E9" s="15">
        <v>6237.32</v>
      </c>
      <c r="F9" s="81">
        <v>20.391999999999999</v>
      </c>
      <c r="G9" s="14">
        <v>6427.63</v>
      </c>
    </row>
    <row r="10" spans="1:7">
      <c r="A10" s="57">
        <v>1978</v>
      </c>
      <c r="B10" s="81">
        <v>23.643799999999999</v>
      </c>
      <c r="C10" s="14">
        <v>4518.09</v>
      </c>
      <c r="D10" s="81">
        <v>17.6875</v>
      </c>
      <c r="E10" s="15">
        <v>6699.42</v>
      </c>
      <c r="F10" s="81">
        <v>21.089700000000001</v>
      </c>
      <c r="G10" s="14">
        <v>7060.46</v>
      </c>
    </row>
    <row r="11" spans="1:7">
      <c r="A11" s="57">
        <v>1979</v>
      </c>
      <c r="B11" s="81">
        <v>24.572900000000001</v>
      </c>
      <c r="C11" s="14">
        <v>4014.11</v>
      </c>
      <c r="D11" s="81">
        <v>17.901700000000002</v>
      </c>
      <c r="E11" s="15">
        <v>5920.93</v>
      </c>
      <c r="F11" s="81">
        <v>21.584299999999999</v>
      </c>
      <c r="G11" s="14">
        <v>6219.39</v>
      </c>
    </row>
    <row r="12" spans="1:7">
      <c r="A12" s="57">
        <v>1980</v>
      </c>
      <c r="B12" s="81">
        <v>24.7346</v>
      </c>
      <c r="C12" s="14">
        <v>4032.48</v>
      </c>
      <c r="D12" s="81">
        <v>17.7363</v>
      </c>
      <c r="E12" s="15">
        <v>6019.73</v>
      </c>
      <c r="F12" s="81">
        <v>21.712900000000001</v>
      </c>
      <c r="G12" s="14">
        <v>6325.47</v>
      </c>
    </row>
    <row r="13" spans="1:7">
      <c r="A13" s="57">
        <v>1981</v>
      </c>
      <c r="B13" s="81">
        <v>25.465699999999998</v>
      </c>
      <c r="C13" s="14">
        <v>3744.62</v>
      </c>
      <c r="D13" s="81">
        <v>18.035499999999999</v>
      </c>
      <c r="E13" s="15">
        <v>5521.3</v>
      </c>
      <c r="F13" s="81">
        <v>22.373200000000001</v>
      </c>
      <c r="G13" s="14">
        <v>5773.91</v>
      </c>
    </row>
    <row r="14" spans="1:7">
      <c r="A14" s="57">
        <v>1982</v>
      </c>
      <c r="B14" s="81">
        <v>25.718599999999999</v>
      </c>
      <c r="C14" s="14">
        <v>3696.42</v>
      </c>
      <c r="D14" s="81">
        <v>18.585000000000001</v>
      </c>
      <c r="E14" s="15">
        <v>5285.09</v>
      </c>
      <c r="F14" s="81">
        <v>22.758500000000002</v>
      </c>
      <c r="G14" s="14">
        <v>5392.95</v>
      </c>
    </row>
    <row r="15" spans="1:7">
      <c r="A15" s="57">
        <v>1983</v>
      </c>
      <c r="B15" s="81">
        <v>27.556000000000001</v>
      </c>
      <c r="C15" s="14">
        <v>3882.84</v>
      </c>
      <c r="D15" s="81">
        <v>19.8843</v>
      </c>
      <c r="E15" s="15">
        <v>5605.75</v>
      </c>
      <c r="F15" s="81">
        <v>24.294</v>
      </c>
      <c r="G15" s="14">
        <v>5914.63</v>
      </c>
    </row>
    <row r="16" spans="1:7">
      <c r="A16" s="57">
        <v>1984</v>
      </c>
      <c r="B16" s="81">
        <v>27.3796</v>
      </c>
      <c r="C16" s="14">
        <v>3796</v>
      </c>
      <c r="D16" s="81">
        <v>20.13</v>
      </c>
      <c r="E16" s="15">
        <v>5464.89</v>
      </c>
      <c r="F16" s="81">
        <v>24.430399999999999</v>
      </c>
      <c r="G16" s="14">
        <v>5841.13</v>
      </c>
    </row>
    <row r="17" spans="1:7">
      <c r="A17" s="57">
        <v>1985</v>
      </c>
      <c r="B17" s="81">
        <v>28.121700000000001</v>
      </c>
      <c r="C17" s="14">
        <v>3913.65</v>
      </c>
      <c r="D17" s="81">
        <v>20.692299999999999</v>
      </c>
      <c r="E17" s="15">
        <v>5639.54</v>
      </c>
      <c r="F17" s="81">
        <v>25.070499999999999</v>
      </c>
      <c r="G17" s="14">
        <v>5933.27</v>
      </c>
    </row>
    <row r="18" spans="1:7">
      <c r="A18" s="57">
        <v>1986</v>
      </c>
      <c r="B18" s="81">
        <v>29.848800000000001</v>
      </c>
      <c r="C18" s="14">
        <v>3981.1</v>
      </c>
      <c r="D18" s="81">
        <v>22.1462</v>
      </c>
      <c r="E18" s="15">
        <v>5410.31</v>
      </c>
      <c r="F18" s="81">
        <v>26.798100000000002</v>
      </c>
      <c r="G18" s="14">
        <v>5971.64</v>
      </c>
    </row>
    <row r="19" spans="1:7">
      <c r="A19" s="57">
        <v>1987</v>
      </c>
      <c r="B19" s="81">
        <v>30.758500000000002</v>
      </c>
      <c r="C19" s="14">
        <v>4368.8999999999996</v>
      </c>
      <c r="D19" s="81">
        <v>22.821000000000002</v>
      </c>
      <c r="E19" s="15">
        <v>5853.37</v>
      </c>
      <c r="F19" s="81">
        <v>27.737200000000001</v>
      </c>
      <c r="G19" s="14">
        <v>6318.1</v>
      </c>
    </row>
    <row r="20" spans="1:7">
      <c r="A20" s="57">
        <v>1988</v>
      </c>
      <c r="B20" s="81">
        <v>32.4846</v>
      </c>
      <c r="C20" s="14">
        <v>4167.2</v>
      </c>
      <c r="D20" s="81">
        <v>24.145399999999999</v>
      </c>
      <c r="E20" s="15">
        <v>5753.91</v>
      </c>
      <c r="F20" s="81">
        <v>29.264500000000002</v>
      </c>
      <c r="G20" s="14">
        <v>6300.67</v>
      </c>
    </row>
    <row r="21" spans="1:7">
      <c r="A21" s="57">
        <v>1989</v>
      </c>
      <c r="B21" s="81">
        <v>32.9529</v>
      </c>
      <c r="C21" s="14">
        <v>4215.28</v>
      </c>
      <c r="D21" s="81">
        <v>24.343</v>
      </c>
      <c r="E21" s="15">
        <v>5971.64</v>
      </c>
      <c r="F21" s="81">
        <v>29.715499999999999</v>
      </c>
      <c r="G21" s="14">
        <v>6322.92</v>
      </c>
    </row>
    <row r="22" spans="1:7">
      <c r="A22" s="57">
        <v>1990</v>
      </c>
      <c r="B22" s="81">
        <v>33.986499999999999</v>
      </c>
      <c r="C22" s="14">
        <v>4386.1499999999996</v>
      </c>
      <c r="D22" s="81">
        <v>25.544599999999999</v>
      </c>
      <c r="E22" s="15">
        <v>6040.6</v>
      </c>
      <c r="F22" s="81">
        <v>30.628900000000002</v>
      </c>
      <c r="G22" s="14">
        <v>6594.32</v>
      </c>
    </row>
    <row r="23" spans="1:7">
      <c r="A23" s="57">
        <v>1991</v>
      </c>
      <c r="B23" s="81">
        <v>35.546900000000001</v>
      </c>
      <c r="C23" s="14">
        <v>4378.53</v>
      </c>
      <c r="D23" s="81">
        <v>26.833600000000001</v>
      </c>
      <c r="E23" s="15">
        <v>5885.06</v>
      </c>
      <c r="F23" s="81">
        <v>32.268700000000003</v>
      </c>
      <c r="G23" s="14">
        <v>6731.27</v>
      </c>
    </row>
    <row r="24" spans="1:7">
      <c r="A24" s="57">
        <v>1992</v>
      </c>
      <c r="B24" s="81">
        <v>35.674100000000003</v>
      </c>
      <c r="C24" s="14">
        <v>4541.2</v>
      </c>
      <c r="D24" s="81">
        <v>26.975899999999999</v>
      </c>
      <c r="E24" s="15">
        <v>6212.47</v>
      </c>
      <c r="F24" s="81">
        <v>32.534999999999997</v>
      </c>
      <c r="G24" s="14">
        <v>6832.78</v>
      </c>
    </row>
    <row r="25" spans="1:7">
      <c r="A25" s="57">
        <v>1993</v>
      </c>
      <c r="B25" s="81">
        <v>35.445599999999999</v>
      </c>
      <c r="C25" s="14">
        <v>4528.3599999999997</v>
      </c>
      <c r="D25" s="81">
        <v>26.763999999999999</v>
      </c>
      <c r="E25" s="15">
        <v>6037.81</v>
      </c>
      <c r="F25" s="81">
        <v>32.581499999999998</v>
      </c>
      <c r="G25" s="14">
        <v>6641.59</v>
      </c>
    </row>
    <row r="26" spans="1:7">
      <c r="A26" s="57">
        <v>1994</v>
      </c>
      <c r="B26" s="81">
        <v>34.130099999999999</v>
      </c>
      <c r="C26" s="14">
        <v>4418.21</v>
      </c>
      <c r="D26" s="81">
        <v>25.822700000000001</v>
      </c>
      <c r="E26" s="15">
        <v>6061.78</v>
      </c>
      <c r="F26" s="81">
        <v>31.009399999999999</v>
      </c>
      <c r="G26" s="14">
        <v>6627.31</v>
      </c>
    </row>
    <row r="27" spans="1:7">
      <c r="A27" s="57">
        <v>1995</v>
      </c>
      <c r="B27" s="81">
        <v>34.239199999999997</v>
      </c>
      <c r="C27" s="14">
        <v>4587.9799999999996</v>
      </c>
      <c r="D27" s="81">
        <v>25.9163</v>
      </c>
      <c r="E27" s="15">
        <v>6311.69</v>
      </c>
      <c r="F27" s="81">
        <v>31.0383</v>
      </c>
      <c r="G27" s="14">
        <v>6860.54</v>
      </c>
    </row>
    <row r="28" spans="1:7">
      <c r="A28" s="57">
        <v>1996</v>
      </c>
      <c r="B28" s="81">
        <v>34.533900000000003</v>
      </c>
      <c r="C28" s="14">
        <v>5207.79</v>
      </c>
      <c r="D28" s="81">
        <v>26.055099999999999</v>
      </c>
      <c r="E28" s="15">
        <v>6989.62</v>
      </c>
      <c r="F28" s="81">
        <v>31.430700000000002</v>
      </c>
      <c r="G28" s="14">
        <v>7427.78</v>
      </c>
    </row>
    <row r="29" spans="1:7">
      <c r="A29" s="57">
        <v>1997</v>
      </c>
      <c r="B29" s="81">
        <v>33.2498</v>
      </c>
      <c r="C29" s="14">
        <v>4895.03</v>
      </c>
      <c r="D29" s="81">
        <v>24.982399999999998</v>
      </c>
      <c r="E29" s="15">
        <v>6608.3</v>
      </c>
      <c r="F29" s="81">
        <v>30.165299999999998</v>
      </c>
      <c r="G29" s="14">
        <v>6934.63</v>
      </c>
    </row>
    <row r="30" spans="1:7">
      <c r="A30" s="57">
        <v>1998</v>
      </c>
      <c r="B30" s="81">
        <v>34.595199999999998</v>
      </c>
      <c r="C30" s="14">
        <v>5134.88</v>
      </c>
      <c r="D30" s="81">
        <v>26.473099999999999</v>
      </c>
      <c r="E30" s="15">
        <v>6819.76</v>
      </c>
      <c r="F30" s="81">
        <v>31.711600000000001</v>
      </c>
      <c r="G30" s="14">
        <v>7220.93</v>
      </c>
    </row>
    <row r="31" spans="1:7">
      <c r="A31" s="57">
        <v>1999</v>
      </c>
      <c r="B31" s="81">
        <v>35.7438</v>
      </c>
      <c r="C31" s="14">
        <v>5508.14</v>
      </c>
      <c r="D31" s="81">
        <v>27.3889</v>
      </c>
      <c r="E31" s="15">
        <v>7081.9</v>
      </c>
      <c r="F31" s="81">
        <v>32.927900000000001</v>
      </c>
      <c r="G31" s="14">
        <v>7774.35</v>
      </c>
    </row>
    <row r="32" spans="1:7">
      <c r="A32" s="57">
        <v>2000</v>
      </c>
      <c r="B32" s="81">
        <v>32.684199999999997</v>
      </c>
      <c r="C32" s="14">
        <v>5636.24</v>
      </c>
      <c r="D32" s="81">
        <v>24.979500000000002</v>
      </c>
      <c r="E32" s="15">
        <v>7585.79</v>
      </c>
      <c r="F32" s="81">
        <v>30.064599999999999</v>
      </c>
      <c r="G32" s="14">
        <v>7828.53</v>
      </c>
    </row>
    <row r="33" spans="1:10">
      <c r="A33" s="57">
        <v>2001</v>
      </c>
      <c r="B33" s="81">
        <v>33.069299999999998</v>
      </c>
      <c r="C33" s="14">
        <v>5565.45</v>
      </c>
      <c r="D33" s="81">
        <v>25.1858</v>
      </c>
      <c r="E33" s="15">
        <v>7347.13</v>
      </c>
      <c r="F33" s="81">
        <v>30.496099999999998</v>
      </c>
      <c r="G33" s="14">
        <v>7611.63</v>
      </c>
    </row>
    <row r="34" spans="1:10">
      <c r="A34" s="57">
        <v>2002</v>
      </c>
      <c r="B34" s="81">
        <v>33.456600000000002</v>
      </c>
      <c r="C34" s="14">
        <v>5248.61</v>
      </c>
      <c r="D34" s="81">
        <v>25.324100000000001</v>
      </c>
      <c r="E34" s="15">
        <v>7225.92</v>
      </c>
      <c r="F34" s="81">
        <v>30.584800000000001</v>
      </c>
      <c r="G34" s="14">
        <v>7313.16</v>
      </c>
    </row>
    <row r="35" spans="1:10">
      <c r="A35" s="57">
        <v>2003</v>
      </c>
      <c r="B35" s="81">
        <v>34.557499999999997</v>
      </c>
      <c r="C35" s="14">
        <v>5695.33</v>
      </c>
      <c r="D35" s="81">
        <v>26.549800000000001</v>
      </c>
      <c r="E35" s="15">
        <v>7432.4</v>
      </c>
      <c r="F35" s="81">
        <v>32.0154</v>
      </c>
      <c r="G35" s="14">
        <v>7888.03</v>
      </c>
    </row>
    <row r="36" spans="1:10">
      <c r="A36" s="57">
        <v>2004</v>
      </c>
      <c r="B36" s="81">
        <v>34.293500000000002</v>
      </c>
      <c r="C36" s="14">
        <v>5515.19</v>
      </c>
      <c r="D36" s="81">
        <v>26.285</v>
      </c>
      <c r="E36" s="15">
        <v>7459.3</v>
      </c>
      <c r="F36" s="81">
        <v>31.8672</v>
      </c>
      <c r="G36" s="14">
        <v>7941.88</v>
      </c>
    </row>
    <row r="37" spans="1:10">
      <c r="A37" s="57">
        <v>2005</v>
      </c>
      <c r="B37" s="81">
        <v>34.259</v>
      </c>
      <c r="C37" s="14">
        <v>5715.28</v>
      </c>
      <c r="D37" s="81">
        <v>26.2441</v>
      </c>
      <c r="E37" s="15">
        <v>7396.24</v>
      </c>
      <c r="F37" s="81">
        <v>31.7818</v>
      </c>
      <c r="G37" s="14">
        <v>8068.63</v>
      </c>
    </row>
    <row r="38" spans="1:10">
      <c r="A38" s="57">
        <v>2006</v>
      </c>
      <c r="B38" s="81">
        <v>34.325499999999998</v>
      </c>
      <c r="C38" s="14">
        <v>5800.94</v>
      </c>
      <c r="D38" s="81">
        <v>26.3598</v>
      </c>
      <c r="E38" s="15">
        <v>7734.59</v>
      </c>
      <c r="F38" s="81">
        <v>31.825099999999999</v>
      </c>
      <c r="G38" s="14">
        <v>8082.64</v>
      </c>
    </row>
    <row r="39" spans="1:10">
      <c r="A39" s="57">
        <v>2007</v>
      </c>
      <c r="B39" s="81">
        <v>33.661999999999999</v>
      </c>
      <c r="C39" s="14">
        <v>5649.15</v>
      </c>
      <c r="D39" s="81">
        <v>25.4786</v>
      </c>
      <c r="E39" s="15">
        <v>7532.2</v>
      </c>
      <c r="F39" s="81">
        <v>30.803100000000001</v>
      </c>
      <c r="G39" s="14">
        <v>7871.14</v>
      </c>
    </row>
    <row r="40" spans="1:10">
      <c r="A40" s="57">
        <v>2008</v>
      </c>
      <c r="B40" s="81">
        <v>33.574800000000003</v>
      </c>
      <c r="C40" s="14">
        <v>5737.62</v>
      </c>
      <c r="D40" s="81">
        <v>26.067499999999999</v>
      </c>
      <c r="E40" s="15">
        <v>7214.86</v>
      </c>
      <c r="F40" s="81">
        <v>30.805299999999999</v>
      </c>
      <c r="G40" s="14">
        <v>7901.19</v>
      </c>
    </row>
    <row r="41" spans="1:10">
      <c r="A41" s="57">
        <v>2009</v>
      </c>
      <c r="B41" s="81">
        <v>33.971699999999998</v>
      </c>
      <c r="C41" s="14">
        <v>6063.2</v>
      </c>
      <c r="D41" s="81">
        <v>25.869800000000001</v>
      </c>
      <c r="E41" s="15">
        <v>7882.16</v>
      </c>
      <c r="F41" s="81">
        <v>31.462199999999999</v>
      </c>
      <c r="G41" s="14">
        <v>8488.48</v>
      </c>
    </row>
    <row r="42" spans="1:10">
      <c r="A42" s="61">
        <v>2010</v>
      </c>
      <c r="B42" s="84">
        <v>31.461500000000001</v>
      </c>
      <c r="C42" s="16">
        <v>6000</v>
      </c>
      <c r="D42" s="84">
        <v>24.233599999999999</v>
      </c>
      <c r="E42" s="17">
        <v>7956</v>
      </c>
      <c r="F42" s="84">
        <v>29.549199999999999</v>
      </c>
      <c r="G42" s="16">
        <v>8400</v>
      </c>
    </row>
    <row r="43" spans="1:10" ht="15" customHeight="1">
      <c r="A43" s="150" t="s">
        <v>139</v>
      </c>
      <c r="B43" s="150"/>
      <c r="C43" s="150"/>
      <c r="D43" s="150"/>
      <c r="E43" s="150"/>
      <c r="F43" s="150"/>
      <c r="G43" s="150"/>
      <c r="H43" s="66"/>
      <c r="I43" s="66"/>
      <c r="J43" s="66"/>
    </row>
    <row r="44" spans="1:10" ht="45" customHeight="1">
      <c r="A44" s="167" t="s">
        <v>183</v>
      </c>
      <c r="B44" s="167"/>
      <c r="C44" s="167"/>
      <c r="D44" s="167"/>
      <c r="E44" s="167"/>
      <c r="F44" s="167"/>
      <c r="G44" s="167"/>
      <c r="H44" s="102"/>
      <c r="I44" s="102"/>
      <c r="J44" s="102"/>
    </row>
    <row r="45" spans="1:10" ht="30" customHeight="1">
      <c r="A45" s="167" t="s">
        <v>140</v>
      </c>
      <c r="B45" s="167"/>
      <c r="C45" s="167"/>
      <c r="D45" s="167"/>
      <c r="E45" s="167"/>
      <c r="F45" s="167"/>
      <c r="G45" s="167"/>
      <c r="H45" s="102"/>
      <c r="I45" s="102"/>
      <c r="J45" s="102"/>
    </row>
    <row r="46" spans="1:10" ht="30" customHeight="1">
      <c r="A46" s="163" t="s">
        <v>141</v>
      </c>
      <c r="B46" s="163"/>
      <c r="C46" s="163"/>
      <c r="D46" s="163"/>
      <c r="E46" s="163"/>
      <c r="F46" s="163"/>
      <c r="G46" s="163"/>
      <c r="H46" s="101"/>
      <c r="I46" s="101"/>
      <c r="J46" s="101"/>
    </row>
    <row r="47" spans="1:10">
      <c r="A47" s="163" t="s">
        <v>142</v>
      </c>
      <c r="B47" s="163"/>
      <c r="C47" s="163"/>
      <c r="D47" s="163"/>
      <c r="E47" s="163"/>
      <c r="F47" s="163"/>
      <c r="G47" s="163"/>
      <c r="H47" s="101"/>
      <c r="I47" s="101"/>
      <c r="J47" s="101"/>
    </row>
    <row r="48" spans="1:10">
      <c r="A48" s="162" t="s">
        <v>102</v>
      </c>
      <c r="B48" s="162"/>
      <c r="C48" s="162"/>
      <c r="D48" s="162"/>
      <c r="E48" s="162"/>
      <c r="F48" s="162"/>
      <c r="G48" s="162"/>
      <c r="H48" s="101"/>
      <c r="I48" s="101"/>
      <c r="J48" s="101"/>
    </row>
  </sheetData>
  <mergeCells count="10">
    <mergeCell ref="A48:G48"/>
    <mergeCell ref="A43:G43"/>
    <mergeCell ref="A46:G46"/>
    <mergeCell ref="A47:G47"/>
    <mergeCell ref="B4:G4"/>
    <mergeCell ref="B5:C5"/>
    <mergeCell ref="D5:E5"/>
    <mergeCell ref="F5:G5"/>
    <mergeCell ref="A44:G44"/>
    <mergeCell ref="A45:G45"/>
  </mergeCells>
  <pageMargins left="0.7" right="0.7" top="0.75" bottom="0.75" header="0.3" footer="0.3"/>
  <pageSetup scale="8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view="pageBreakPreview" zoomScaleNormal="100" zoomScaleSheetLayoutView="100" workbookViewId="0"/>
  </sheetViews>
  <sheetFormatPr defaultRowHeight="15"/>
  <cols>
    <col min="1" max="1" width="9.140625" style="35"/>
    <col min="2" max="2" width="11.7109375" style="35" customWidth="1"/>
    <col min="3" max="3" width="9.140625" style="35"/>
    <col min="4" max="4" width="11.7109375" style="35" customWidth="1"/>
    <col min="5" max="5" width="9.140625" style="35"/>
    <col min="6" max="6" width="11.7109375" style="35" customWidth="1"/>
    <col min="7" max="7" width="9.140625" style="35"/>
    <col min="8" max="8" width="11.7109375" style="35" customWidth="1"/>
    <col min="9" max="9" width="9.7109375" style="35" bestFit="1" customWidth="1"/>
    <col min="10" max="10" width="11.7109375" style="35" customWidth="1"/>
    <col min="11" max="11" width="9.7109375" style="35" bestFit="1" customWidth="1"/>
    <col min="12" max="12" width="11.7109375" style="35" customWidth="1"/>
    <col min="13" max="13" width="9.7109375" style="35" bestFit="1" customWidth="1"/>
    <col min="14" max="16384" width="9.140625" style="35"/>
  </cols>
  <sheetData>
    <row r="1" spans="1:13">
      <c r="A1" s="2" t="s">
        <v>54</v>
      </c>
      <c r="B1" s="2"/>
      <c r="C1" s="2"/>
    </row>
    <row r="2" spans="1:13" ht="17.25">
      <c r="A2" s="103" t="s">
        <v>203</v>
      </c>
      <c r="B2" s="103"/>
      <c r="C2" s="103"/>
    </row>
    <row r="3" spans="1:13" ht="17.25">
      <c r="A3" s="122" t="s">
        <v>204</v>
      </c>
      <c r="B3" s="100"/>
      <c r="C3" s="100"/>
    </row>
    <row r="4" spans="1:13">
      <c r="A4" s="55"/>
      <c r="B4" s="147" t="s">
        <v>143</v>
      </c>
      <c r="C4" s="147"/>
      <c r="D4" s="157" t="s">
        <v>17</v>
      </c>
      <c r="E4" s="158"/>
      <c r="F4" s="157" t="s">
        <v>96</v>
      </c>
      <c r="G4" s="158"/>
      <c r="H4" s="157" t="s">
        <v>97</v>
      </c>
      <c r="I4" s="158"/>
      <c r="J4" s="157" t="s">
        <v>98</v>
      </c>
      <c r="K4" s="158"/>
      <c r="L4" s="157" t="s">
        <v>18</v>
      </c>
      <c r="M4" s="159"/>
    </row>
    <row r="5" spans="1:13" ht="45">
      <c r="A5" s="77" t="s">
        <v>0</v>
      </c>
      <c r="B5" s="79" t="s">
        <v>11</v>
      </c>
      <c r="C5" s="79" t="s">
        <v>99</v>
      </c>
      <c r="D5" s="78" t="s">
        <v>11</v>
      </c>
      <c r="E5" s="79" t="s">
        <v>99</v>
      </c>
      <c r="F5" s="78" t="s">
        <v>11</v>
      </c>
      <c r="G5" s="79" t="s">
        <v>99</v>
      </c>
      <c r="H5" s="78" t="s">
        <v>11</v>
      </c>
      <c r="I5" s="79" t="s">
        <v>99</v>
      </c>
      <c r="J5" s="78" t="s">
        <v>11</v>
      </c>
      <c r="K5" s="79" t="s">
        <v>99</v>
      </c>
      <c r="L5" s="78" t="s">
        <v>11</v>
      </c>
      <c r="M5" s="106" t="s">
        <v>99</v>
      </c>
    </row>
    <row r="6" spans="1:13">
      <c r="A6" s="57">
        <v>1975</v>
      </c>
      <c r="B6" s="29">
        <f>21.29773286/100</f>
        <v>0.21297732859999999</v>
      </c>
      <c r="C6" s="12">
        <v>4538.2264925400004</v>
      </c>
      <c r="D6" s="29">
        <f>1.87698076/100</f>
        <v>1.8769807600000001E-2</v>
      </c>
      <c r="E6" s="12">
        <v>1392.78008396</v>
      </c>
      <c r="F6" s="29">
        <f>6.83054066/100</f>
        <v>6.8305406599999993E-2</v>
      </c>
      <c r="G6" s="12">
        <v>1927.5263059700001</v>
      </c>
      <c r="H6" s="29">
        <f>19.56226605/100</f>
        <v>0.19562266050000002</v>
      </c>
      <c r="I6" s="12">
        <v>2439.9067164200001</v>
      </c>
      <c r="J6" s="29">
        <f>37.85170903/100</f>
        <v>0.37851709030000003</v>
      </c>
      <c r="K6" s="12">
        <v>4662.2550839599999</v>
      </c>
      <c r="L6" s="29">
        <f>40.50007065/100</f>
        <v>0.40500070649999997</v>
      </c>
      <c r="M6" s="12">
        <v>8608.8041977600005</v>
      </c>
    </row>
    <row r="7" spans="1:13">
      <c r="A7" s="57">
        <v>1976</v>
      </c>
      <c r="B7" s="81">
        <v>22.130967680000001</v>
      </c>
      <c r="C7" s="82">
        <v>4604.8943662000001</v>
      </c>
      <c r="D7" s="81">
        <v>1.70035055</v>
      </c>
      <c r="E7" s="82">
        <v>1197.2725352099999</v>
      </c>
      <c r="F7" s="81">
        <v>8.3899817799999994</v>
      </c>
      <c r="G7" s="82">
        <v>1266.3459507</v>
      </c>
      <c r="H7" s="81">
        <v>19.263750659999999</v>
      </c>
      <c r="I7" s="82">
        <v>2302.4471831000001</v>
      </c>
      <c r="J7" s="81">
        <v>39.205149540000001</v>
      </c>
      <c r="K7" s="82">
        <v>4604.8943662000001</v>
      </c>
      <c r="L7" s="81">
        <v>42.057164530000001</v>
      </c>
      <c r="M7" s="82">
        <v>9209.7887323899995</v>
      </c>
    </row>
    <row r="8" spans="1:13">
      <c r="A8" s="57">
        <v>1977</v>
      </c>
      <c r="B8" s="81">
        <v>22.706013479999999</v>
      </c>
      <c r="C8" s="82">
        <v>4445.4805601300004</v>
      </c>
      <c r="D8" s="81">
        <v>2.1672949199999998</v>
      </c>
      <c r="E8" s="82">
        <v>1131.1198517299999</v>
      </c>
      <c r="F8" s="81">
        <v>8.5466472400000004</v>
      </c>
      <c r="G8" s="82">
        <v>1795.42833608</v>
      </c>
      <c r="H8" s="81">
        <v>21.829624410000001</v>
      </c>
      <c r="I8" s="82">
        <v>2334.0568368999998</v>
      </c>
      <c r="J8" s="81">
        <v>39.347263599999998</v>
      </c>
      <c r="K8" s="82">
        <v>4488.5708402</v>
      </c>
      <c r="L8" s="81">
        <v>41.565649350000001</v>
      </c>
      <c r="M8" s="82">
        <v>9048.9588138399995</v>
      </c>
    </row>
    <row r="9" spans="1:13">
      <c r="A9" s="57">
        <v>1978</v>
      </c>
      <c r="B9" s="81">
        <v>23.643816489999999</v>
      </c>
      <c r="C9" s="82">
        <v>4518.0935199400001</v>
      </c>
      <c r="D9" s="81">
        <v>2.4853625300000002</v>
      </c>
      <c r="E9" s="82">
        <v>1564.5340490799999</v>
      </c>
      <c r="F9" s="81">
        <v>8.29509455</v>
      </c>
      <c r="G9" s="82">
        <v>1404.0690184</v>
      </c>
      <c r="H9" s="81">
        <v>22.657292470000002</v>
      </c>
      <c r="I9" s="82">
        <v>2707.8473926400002</v>
      </c>
      <c r="J9" s="81">
        <v>40.783883779999996</v>
      </c>
      <c r="K9" s="82">
        <v>4733.7184049099997</v>
      </c>
      <c r="L9" s="81">
        <v>43.944477730000003</v>
      </c>
      <c r="M9" s="82">
        <v>8432.7716641099996</v>
      </c>
    </row>
    <row r="10" spans="1:13">
      <c r="A10" s="57">
        <v>1979</v>
      </c>
      <c r="B10" s="81">
        <v>24.572859919999999</v>
      </c>
      <c r="C10" s="82">
        <v>4014.11338174</v>
      </c>
      <c r="D10" s="81">
        <v>3.6165893599999999</v>
      </c>
      <c r="E10" s="82">
        <v>1275.23091286</v>
      </c>
      <c r="F10" s="81">
        <v>9.8919858600000001</v>
      </c>
      <c r="G10" s="82">
        <v>1507.3651452300001</v>
      </c>
      <c r="H10" s="81">
        <v>27.366973649999998</v>
      </c>
      <c r="I10" s="82">
        <v>2423.8431535300001</v>
      </c>
      <c r="J10" s="81">
        <v>41.50640739</v>
      </c>
      <c r="K10" s="82">
        <v>4534.1543568500001</v>
      </c>
      <c r="L10" s="81">
        <v>40.203935780000002</v>
      </c>
      <c r="M10" s="82">
        <v>7434.32489627</v>
      </c>
    </row>
    <row r="11" spans="1:13">
      <c r="A11" s="57">
        <v>1980</v>
      </c>
      <c r="B11" s="81">
        <v>24.734640899999999</v>
      </c>
      <c r="C11" s="82">
        <v>4032.48428053</v>
      </c>
      <c r="D11" s="81">
        <v>3.4902024100000002</v>
      </c>
      <c r="E11" s="82">
        <v>1518.1117291400001</v>
      </c>
      <c r="F11" s="81">
        <v>9.2594689199999998</v>
      </c>
      <c r="G11" s="82">
        <v>1581.3663845200001</v>
      </c>
      <c r="H11" s="81">
        <v>25.40522936</v>
      </c>
      <c r="I11" s="82">
        <v>2635.6106408700002</v>
      </c>
      <c r="J11" s="81">
        <v>45.247632279999998</v>
      </c>
      <c r="K11" s="82">
        <v>4135.2730955300003</v>
      </c>
      <c r="L11" s="81">
        <v>39.980177789999999</v>
      </c>
      <c r="M11" s="82">
        <v>7084.5214026599997</v>
      </c>
    </row>
    <row r="12" spans="1:13">
      <c r="A12" s="57">
        <v>1981</v>
      </c>
      <c r="B12" s="81">
        <v>25.46573647</v>
      </c>
      <c r="C12" s="82">
        <v>3744.6194536399998</v>
      </c>
      <c r="D12" s="81">
        <v>3.7570765700000002</v>
      </c>
      <c r="E12" s="82">
        <v>1443.47682119</v>
      </c>
      <c r="F12" s="81">
        <v>11.89945219</v>
      </c>
      <c r="G12" s="82">
        <v>1082.60761589</v>
      </c>
      <c r="H12" s="81">
        <v>27.380840970000001</v>
      </c>
      <c r="I12" s="82">
        <v>2405.7947019899998</v>
      </c>
      <c r="J12" s="81">
        <v>42.049764779999997</v>
      </c>
      <c r="K12" s="82">
        <v>4330.4304635799999</v>
      </c>
      <c r="L12" s="81">
        <v>41.828386600000002</v>
      </c>
      <c r="M12" s="82">
        <v>6928.6887417199996</v>
      </c>
    </row>
    <row r="13" spans="1:13">
      <c r="A13" s="57">
        <v>1982</v>
      </c>
      <c r="B13" s="81">
        <v>25.718589789999999</v>
      </c>
      <c r="C13" s="82">
        <v>3696.4167525799999</v>
      </c>
      <c r="D13" s="81">
        <v>4.5792935899999998</v>
      </c>
      <c r="E13" s="82">
        <v>1348.2371134</v>
      </c>
      <c r="F13" s="81">
        <v>12.33515034</v>
      </c>
      <c r="G13" s="82">
        <v>1358.3488917499999</v>
      </c>
      <c r="H13" s="81">
        <v>29.92567159</v>
      </c>
      <c r="I13" s="82">
        <v>2415.5914948499999</v>
      </c>
      <c r="J13" s="81">
        <v>41.688370169999999</v>
      </c>
      <c r="K13" s="82">
        <v>4119.9879123700002</v>
      </c>
      <c r="L13" s="81">
        <v>39.725114079999997</v>
      </c>
      <c r="M13" s="82">
        <v>6929.9387628900004</v>
      </c>
    </row>
    <row r="14" spans="1:13">
      <c r="A14" s="57">
        <v>1983</v>
      </c>
      <c r="B14" s="81">
        <v>27.556044100000001</v>
      </c>
      <c r="C14" s="82">
        <v>3882.8438442199999</v>
      </c>
      <c r="D14" s="81">
        <v>4.7321389700000003</v>
      </c>
      <c r="E14" s="82">
        <v>1314.3618090499999</v>
      </c>
      <c r="F14" s="81">
        <v>13.06241955</v>
      </c>
      <c r="G14" s="82">
        <v>1423.8919598</v>
      </c>
      <c r="H14" s="81">
        <v>32.818315230000003</v>
      </c>
      <c r="I14" s="82">
        <v>2431.5693467299998</v>
      </c>
      <c r="J14" s="81">
        <v>45.975529139999999</v>
      </c>
      <c r="K14" s="82">
        <v>4484.1643718599998</v>
      </c>
      <c r="L14" s="81">
        <v>40.680971990000003</v>
      </c>
      <c r="M14" s="82">
        <v>7623.2984924599996</v>
      </c>
    </row>
    <row r="15" spans="1:13">
      <c r="A15" s="57">
        <v>1984</v>
      </c>
      <c r="B15" s="81">
        <v>27.379632709999999</v>
      </c>
      <c r="C15" s="82">
        <v>3795.9960462899999</v>
      </c>
      <c r="D15" s="81">
        <v>4.8488729900000003</v>
      </c>
      <c r="E15" s="82">
        <v>882.78977821000001</v>
      </c>
      <c r="F15" s="81">
        <v>15.871254889999999</v>
      </c>
      <c r="G15" s="82">
        <v>1574.3084378000001</v>
      </c>
      <c r="H15" s="81">
        <v>33.766992330000001</v>
      </c>
      <c r="I15" s="82">
        <v>2850.1498553500001</v>
      </c>
      <c r="J15" s="81">
        <v>43.981835930000003</v>
      </c>
      <c r="K15" s="82">
        <v>4550.5711186099998</v>
      </c>
      <c r="L15" s="81">
        <v>37.83520257</v>
      </c>
      <c r="M15" s="82">
        <v>6852.1301832199997</v>
      </c>
    </row>
    <row r="16" spans="1:13">
      <c r="A16" s="57">
        <v>1985</v>
      </c>
      <c r="B16" s="81">
        <v>28.121665780000001</v>
      </c>
      <c r="C16" s="82">
        <v>3913.6466542799999</v>
      </c>
      <c r="D16" s="81">
        <v>4.72139212</v>
      </c>
      <c r="E16" s="82">
        <v>956.12899628000002</v>
      </c>
      <c r="F16" s="81">
        <v>14.901950340000001</v>
      </c>
      <c r="G16" s="82">
        <v>1446.3476765800001</v>
      </c>
      <c r="H16" s="81">
        <v>35.192494519999997</v>
      </c>
      <c r="I16" s="82">
        <v>2795.4618959099998</v>
      </c>
      <c r="J16" s="81">
        <v>46.702694129999998</v>
      </c>
      <c r="K16" s="82">
        <v>4861.6728624500001</v>
      </c>
      <c r="L16" s="81">
        <v>38.47511093</v>
      </c>
      <c r="M16" s="82">
        <v>7264.1495353199998</v>
      </c>
    </row>
    <row r="17" spans="1:13">
      <c r="A17" s="57">
        <v>1986</v>
      </c>
      <c r="B17" s="81">
        <v>29.848774379999998</v>
      </c>
      <c r="C17" s="82">
        <v>3981.0958904099998</v>
      </c>
      <c r="D17" s="81">
        <v>5.62878364</v>
      </c>
      <c r="E17" s="82">
        <v>1194.3287671200001</v>
      </c>
      <c r="F17" s="81">
        <v>15.27802861</v>
      </c>
      <c r="G17" s="82">
        <v>1707.89013699</v>
      </c>
      <c r="H17" s="81">
        <v>33.860972949999997</v>
      </c>
      <c r="I17" s="82">
        <v>2746.9561643799998</v>
      </c>
      <c r="J17" s="81">
        <v>51.008778079999999</v>
      </c>
      <c r="K17" s="82">
        <v>4884.8046575300004</v>
      </c>
      <c r="L17" s="81">
        <v>42.91482156</v>
      </c>
      <c r="M17" s="82">
        <v>7548.1578082200003</v>
      </c>
    </row>
    <row r="18" spans="1:13">
      <c r="A18" s="57">
        <v>1987</v>
      </c>
      <c r="B18" s="81">
        <v>30.758535479999999</v>
      </c>
      <c r="C18" s="82">
        <v>4368.9019823799999</v>
      </c>
      <c r="D18" s="81">
        <v>6.3445015400000004</v>
      </c>
      <c r="E18" s="82">
        <v>1236.7353304000001</v>
      </c>
      <c r="F18" s="81">
        <v>16.82487682</v>
      </c>
      <c r="G18" s="82">
        <v>1707.23246696</v>
      </c>
      <c r="H18" s="81">
        <v>36.465365499999997</v>
      </c>
      <c r="I18" s="82">
        <v>3103.3607048499998</v>
      </c>
      <c r="J18" s="81">
        <v>48.561805769999999</v>
      </c>
      <c r="K18" s="82">
        <v>5415.51806167</v>
      </c>
      <c r="L18" s="81">
        <v>45.080718089999998</v>
      </c>
      <c r="M18" s="82">
        <v>8319.1575330399992</v>
      </c>
    </row>
    <row r="19" spans="1:13">
      <c r="A19" s="57">
        <v>1988</v>
      </c>
      <c r="B19" s="81">
        <v>32.484608190000003</v>
      </c>
      <c r="C19" s="82">
        <v>4167.1952542400004</v>
      </c>
      <c r="D19" s="81">
        <v>6.6025603300000002</v>
      </c>
      <c r="E19" s="82">
        <v>1030.7158474600001</v>
      </c>
      <c r="F19" s="81">
        <v>20.154182779999999</v>
      </c>
      <c r="G19" s="82">
        <v>1706.7767796600001</v>
      </c>
      <c r="H19" s="81">
        <v>39.22718888</v>
      </c>
      <c r="I19" s="82">
        <v>3104.1540889799999</v>
      </c>
      <c r="J19" s="81">
        <v>49.79679908</v>
      </c>
      <c r="K19" s="82">
        <v>5241.3193855899999</v>
      </c>
      <c r="L19" s="81">
        <v>46.041291790000002</v>
      </c>
      <c r="M19" s="82">
        <v>8035.1504237299996</v>
      </c>
    </row>
    <row r="20" spans="1:13">
      <c r="A20" s="57">
        <v>1989</v>
      </c>
      <c r="B20" s="81">
        <v>32.952890979999999</v>
      </c>
      <c r="C20" s="82">
        <v>4215.2780016099996</v>
      </c>
      <c r="D20" s="81">
        <v>6.2278506900000004</v>
      </c>
      <c r="E20" s="82">
        <v>1053.8195003999999</v>
      </c>
      <c r="F20" s="81">
        <v>18.80403566</v>
      </c>
      <c r="G20" s="82">
        <v>1844.18412571</v>
      </c>
      <c r="H20" s="81">
        <v>38.045891500000003</v>
      </c>
      <c r="I20" s="82">
        <v>3161.4585012100001</v>
      </c>
      <c r="J20" s="81">
        <v>52.124564120000002</v>
      </c>
      <c r="K20" s="82">
        <v>4887.9661160400001</v>
      </c>
      <c r="L20" s="81">
        <v>49.03362362</v>
      </c>
      <c r="M20" s="82">
        <v>8448.1196615600002</v>
      </c>
    </row>
    <row r="21" spans="1:13">
      <c r="A21" s="57">
        <v>1990</v>
      </c>
      <c r="B21" s="81">
        <v>33.986498599999997</v>
      </c>
      <c r="C21" s="82">
        <v>4386.1471131600001</v>
      </c>
      <c r="D21" s="81">
        <v>6.2480143500000001</v>
      </c>
      <c r="E21" s="82">
        <v>1090.6639722899999</v>
      </c>
      <c r="F21" s="81">
        <v>19.632626380000001</v>
      </c>
      <c r="G21" s="82">
        <v>1771.90946882</v>
      </c>
      <c r="H21" s="81">
        <v>42.496329799999998</v>
      </c>
      <c r="I21" s="82">
        <v>3372.6685912200001</v>
      </c>
      <c r="J21" s="81">
        <v>50.057105749999998</v>
      </c>
      <c r="K21" s="82">
        <v>5537.2170900700003</v>
      </c>
      <c r="L21" s="81">
        <v>50.926838600000004</v>
      </c>
      <c r="M21" s="82">
        <v>9367.9645496499998</v>
      </c>
    </row>
    <row r="22" spans="1:13">
      <c r="A22" s="57">
        <v>1991</v>
      </c>
      <c r="B22" s="81">
        <v>35.546933940000002</v>
      </c>
      <c r="C22" s="82">
        <v>4378.5322058800002</v>
      </c>
      <c r="D22" s="81">
        <v>7.5833383000000003</v>
      </c>
      <c r="E22" s="82">
        <v>1423.1832352900001</v>
      </c>
      <c r="F22" s="81">
        <v>22.2648926</v>
      </c>
      <c r="G22" s="82">
        <v>1909.5977757400001</v>
      </c>
      <c r="H22" s="81">
        <v>42.145340730000001</v>
      </c>
      <c r="I22" s="82">
        <v>3205.3676470599999</v>
      </c>
      <c r="J22" s="81">
        <v>52.186298549999997</v>
      </c>
      <c r="K22" s="82">
        <v>5577.3397058800001</v>
      </c>
      <c r="L22" s="81">
        <v>53.051292549999999</v>
      </c>
      <c r="M22" s="82">
        <v>9616.1029411799991</v>
      </c>
    </row>
    <row r="23" spans="1:13">
      <c r="A23" s="57">
        <v>1992</v>
      </c>
      <c r="B23" s="81">
        <v>35.674149679999999</v>
      </c>
      <c r="C23" s="82">
        <v>4541.1966119799999</v>
      </c>
      <c r="D23" s="81">
        <v>6.6008236800000004</v>
      </c>
      <c r="E23" s="82">
        <v>1166.0039229700001</v>
      </c>
      <c r="F23" s="81">
        <v>20.88816168</v>
      </c>
      <c r="G23" s="82">
        <v>1865.60627675</v>
      </c>
      <c r="H23" s="81">
        <v>42.424800429999998</v>
      </c>
      <c r="I23" s="82">
        <v>3367.4193295300001</v>
      </c>
      <c r="J23" s="81">
        <v>54.828432040000003</v>
      </c>
      <c r="K23" s="82">
        <v>5550.1786733199997</v>
      </c>
      <c r="L23" s="81">
        <v>52.989833150000003</v>
      </c>
      <c r="M23" s="82">
        <v>9458.6238231099996</v>
      </c>
    </row>
    <row r="24" spans="1:13">
      <c r="A24" s="57">
        <v>1993</v>
      </c>
      <c r="B24" s="81">
        <v>35.445576469999999</v>
      </c>
      <c r="C24" s="82">
        <v>4528.3587257600002</v>
      </c>
      <c r="D24" s="81">
        <v>7.81429201</v>
      </c>
      <c r="E24" s="82">
        <v>1358.50761773</v>
      </c>
      <c r="F24" s="81">
        <v>19.563510569999998</v>
      </c>
      <c r="G24" s="82">
        <v>1675.49272853</v>
      </c>
      <c r="H24" s="81">
        <v>43.583143219999997</v>
      </c>
      <c r="I24" s="82">
        <v>3056.6421398900002</v>
      </c>
      <c r="J24" s="81">
        <v>55.664465180000001</v>
      </c>
      <c r="K24" s="82">
        <v>5735.9210526300003</v>
      </c>
      <c r="L24" s="81">
        <v>49.986997549999998</v>
      </c>
      <c r="M24" s="82">
        <v>9585.0259695299992</v>
      </c>
    </row>
    <row r="25" spans="1:13">
      <c r="A25" s="57">
        <v>1994</v>
      </c>
      <c r="B25" s="81">
        <v>34.130143959999998</v>
      </c>
      <c r="C25" s="82">
        <v>4418.2094594600003</v>
      </c>
      <c r="D25" s="81">
        <v>6.8330133000000002</v>
      </c>
      <c r="E25" s="82">
        <v>1360.80851351</v>
      </c>
      <c r="F25" s="81">
        <v>18.81620805</v>
      </c>
      <c r="G25" s="82">
        <v>1643.5739189200001</v>
      </c>
      <c r="H25" s="81">
        <v>39.784078690000001</v>
      </c>
      <c r="I25" s="82">
        <v>2845.3268918899998</v>
      </c>
      <c r="J25" s="81">
        <v>51.812210399999998</v>
      </c>
      <c r="K25" s="82">
        <v>5743.6722972999996</v>
      </c>
      <c r="L25" s="81">
        <v>52.971975639999997</v>
      </c>
      <c r="M25" s="82">
        <v>9130.9662162200002</v>
      </c>
    </row>
    <row r="26" spans="1:13">
      <c r="A26" s="57">
        <v>1995</v>
      </c>
      <c r="B26" s="81">
        <v>34.239187260000001</v>
      </c>
      <c r="C26" s="82">
        <v>4587.9845901600002</v>
      </c>
      <c r="D26" s="81">
        <v>7.0866730799999997</v>
      </c>
      <c r="E26" s="82">
        <v>1372.1075409800001</v>
      </c>
      <c r="F26" s="81">
        <v>18.422154410000001</v>
      </c>
      <c r="G26" s="82">
        <v>1496.4547868899999</v>
      </c>
      <c r="H26" s="81">
        <v>38.60417502</v>
      </c>
      <c r="I26" s="82">
        <v>3104.3933114800002</v>
      </c>
      <c r="J26" s="81">
        <v>53.222610299999999</v>
      </c>
      <c r="K26" s="82">
        <v>5574.1868852500002</v>
      </c>
      <c r="L26" s="81">
        <v>53.491617939999998</v>
      </c>
      <c r="M26" s="82">
        <v>9433.2393442600005</v>
      </c>
    </row>
    <row r="27" spans="1:13">
      <c r="A27" s="57">
        <v>1996</v>
      </c>
      <c r="B27" s="81">
        <v>34.533889180000003</v>
      </c>
      <c r="C27" s="82">
        <v>5207.7917038899996</v>
      </c>
      <c r="D27" s="81">
        <v>6.41555798</v>
      </c>
      <c r="E27" s="82">
        <v>1502.24760689</v>
      </c>
      <c r="F27" s="81">
        <v>17.982022919999999</v>
      </c>
      <c r="G27" s="82">
        <v>1777.6596681599999</v>
      </c>
      <c r="H27" s="81">
        <v>39.055516859999997</v>
      </c>
      <c r="I27" s="82">
        <v>3438.47785578</v>
      </c>
      <c r="J27" s="81">
        <v>55.120134440000001</v>
      </c>
      <c r="K27" s="82">
        <v>5842.0740268</v>
      </c>
      <c r="L27" s="81">
        <v>53.58408687</v>
      </c>
      <c r="M27" s="82">
        <v>11127.76005105</v>
      </c>
    </row>
    <row r="28" spans="1:13">
      <c r="A28" s="57">
        <v>1997</v>
      </c>
      <c r="B28" s="81">
        <v>33.249796410000002</v>
      </c>
      <c r="C28" s="82">
        <v>4895.0343106700002</v>
      </c>
      <c r="D28" s="81">
        <v>6.4346627700000001</v>
      </c>
      <c r="E28" s="82">
        <v>1142.1746724899999</v>
      </c>
      <c r="F28" s="81">
        <v>20.250271720000001</v>
      </c>
      <c r="G28" s="82">
        <v>1699.6646912000001</v>
      </c>
      <c r="H28" s="81">
        <v>36.353572249999999</v>
      </c>
      <c r="I28" s="82">
        <v>3263.35620711</v>
      </c>
      <c r="J28" s="81">
        <v>54.07566353</v>
      </c>
      <c r="K28" s="82">
        <v>6526.71241422</v>
      </c>
      <c r="L28" s="81">
        <v>48.500419549999997</v>
      </c>
      <c r="M28" s="82">
        <v>10769.07548347</v>
      </c>
    </row>
    <row r="29" spans="1:13">
      <c r="A29" s="57">
        <v>1998</v>
      </c>
      <c r="B29" s="81">
        <v>34.59520972</v>
      </c>
      <c r="C29" s="82">
        <v>5134.8809816000003</v>
      </c>
      <c r="D29" s="81">
        <v>7.8092239299999999</v>
      </c>
      <c r="E29" s="82">
        <v>1604.65030675</v>
      </c>
      <c r="F29" s="81">
        <v>19.174693359999999</v>
      </c>
      <c r="G29" s="82">
        <v>1949.6501227000001</v>
      </c>
      <c r="H29" s="81">
        <v>39.771307139999998</v>
      </c>
      <c r="I29" s="82">
        <v>3482.0911656399999</v>
      </c>
      <c r="J29" s="81">
        <v>52.824564029999998</v>
      </c>
      <c r="K29" s="82">
        <v>6418.6012269900002</v>
      </c>
      <c r="L29" s="81">
        <v>52.947984050000002</v>
      </c>
      <c r="M29" s="82">
        <v>11840.982055210001</v>
      </c>
    </row>
    <row r="30" spans="1:13">
      <c r="A30" s="57">
        <v>1999</v>
      </c>
      <c r="B30" s="81">
        <v>35.743833469999998</v>
      </c>
      <c r="C30" s="82">
        <v>5508.1407942200003</v>
      </c>
      <c r="D30" s="81">
        <v>8.4767172599999991</v>
      </c>
      <c r="E30" s="82">
        <v>1573.75451264</v>
      </c>
      <c r="F30" s="81">
        <v>19.588122129999999</v>
      </c>
      <c r="G30" s="82">
        <v>1825.55523466</v>
      </c>
      <c r="H30" s="81">
        <v>42.10563191</v>
      </c>
      <c r="I30" s="82">
        <v>3488.48916968</v>
      </c>
      <c r="J30" s="81">
        <v>53.032605160000003</v>
      </c>
      <c r="K30" s="82">
        <v>6672.7191335699999</v>
      </c>
      <c r="L30" s="81">
        <v>55.072241959999999</v>
      </c>
      <c r="M30" s="82">
        <v>12778.8866426</v>
      </c>
    </row>
    <row r="31" spans="1:13">
      <c r="A31" s="57">
        <v>2000</v>
      </c>
      <c r="B31" s="81">
        <v>32.684198430000002</v>
      </c>
      <c r="C31" s="82">
        <v>5636.2411252900001</v>
      </c>
      <c r="D31" s="81">
        <v>6.5194527100000004</v>
      </c>
      <c r="E31" s="82">
        <v>1517.1577726200001</v>
      </c>
      <c r="F31" s="81">
        <v>15.410106900000001</v>
      </c>
      <c r="G31" s="82">
        <v>1835.7609048700001</v>
      </c>
      <c r="H31" s="81">
        <v>36.576168170000003</v>
      </c>
      <c r="I31" s="82">
        <v>3557.7349767999999</v>
      </c>
      <c r="J31" s="81">
        <v>55.933743210000003</v>
      </c>
      <c r="K31" s="82">
        <v>6387.2342227400004</v>
      </c>
      <c r="L31" s="81">
        <v>48.457730779999999</v>
      </c>
      <c r="M31" s="82">
        <v>12137.262180969999</v>
      </c>
    </row>
    <row r="32" spans="1:13">
      <c r="A32" s="57">
        <v>2001</v>
      </c>
      <c r="B32" s="81">
        <v>33.06930517</v>
      </c>
      <c r="C32" s="82">
        <v>5565.45463483</v>
      </c>
      <c r="D32" s="81">
        <v>5.33899437</v>
      </c>
      <c r="E32" s="82">
        <v>1726.57668539</v>
      </c>
      <c r="F32" s="81">
        <v>16.443127480000001</v>
      </c>
      <c r="G32" s="82">
        <v>1748.61808989</v>
      </c>
      <c r="H32" s="81">
        <v>36.06025442</v>
      </c>
      <c r="I32" s="82">
        <v>3269.4749999999999</v>
      </c>
      <c r="J32" s="81">
        <v>53.406043969999999</v>
      </c>
      <c r="K32" s="82">
        <v>6318.5359550599997</v>
      </c>
      <c r="L32" s="81">
        <v>53.698903569999999</v>
      </c>
      <c r="M32" s="82">
        <v>12428.90308989</v>
      </c>
    </row>
    <row r="33" spans="1:13">
      <c r="A33" s="57">
        <v>2002</v>
      </c>
      <c r="B33" s="81">
        <v>33.456608000000003</v>
      </c>
      <c r="C33" s="82">
        <v>5248.6068927200004</v>
      </c>
      <c r="D33" s="81">
        <v>7.4297275699999998</v>
      </c>
      <c r="E33" s="82">
        <v>1548.4117287399999</v>
      </c>
      <c r="F33" s="81">
        <v>18.6333336</v>
      </c>
      <c r="G33" s="82">
        <v>1962.77543079</v>
      </c>
      <c r="H33" s="81">
        <v>37.657879940000001</v>
      </c>
      <c r="I33" s="82">
        <v>3634.76931629</v>
      </c>
      <c r="J33" s="81">
        <v>52.390357160000001</v>
      </c>
      <c r="K33" s="82">
        <v>6258.4669677600004</v>
      </c>
      <c r="L33" s="81">
        <v>50.716700600000003</v>
      </c>
      <c r="M33" s="82">
        <v>13812.12340189</v>
      </c>
    </row>
    <row r="34" spans="1:13">
      <c r="A34" s="57">
        <v>2003</v>
      </c>
      <c r="B34" s="81">
        <v>34.55751704</v>
      </c>
      <c r="C34" s="82">
        <v>5695.3293413199999</v>
      </c>
      <c r="D34" s="81">
        <v>7.0941454899999998</v>
      </c>
      <c r="E34" s="82">
        <v>1480.78562874</v>
      </c>
      <c r="F34" s="81">
        <v>18.533864959999999</v>
      </c>
      <c r="G34" s="82">
        <v>1764.3655688599999</v>
      </c>
      <c r="H34" s="81">
        <v>35.526005509999997</v>
      </c>
      <c r="I34" s="82">
        <v>3559.5808383200001</v>
      </c>
      <c r="J34" s="81">
        <v>55.438360080000002</v>
      </c>
      <c r="K34" s="82">
        <v>6805.9185628699997</v>
      </c>
      <c r="L34" s="81">
        <v>55.925208380000001</v>
      </c>
      <c r="M34" s="82">
        <v>12861.95209581</v>
      </c>
    </row>
    <row r="35" spans="1:13">
      <c r="A35" s="57">
        <v>2004</v>
      </c>
      <c r="B35" s="81">
        <v>34.293533570000001</v>
      </c>
      <c r="C35" s="82">
        <v>5515.1924090700004</v>
      </c>
      <c r="D35" s="81">
        <v>8.0382989499999997</v>
      </c>
      <c r="E35" s="82">
        <v>1447.73800738</v>
      </c>
      <c r="F35" s="81">
        <v>17.830038689999999</v>
      </c>
      <c r="G35" s="82">
        <v>2013.04522931</v>
      </c>
      <c r="H35" s="81">
        <v>38.149099049999997</v>
      </c>
      <c r="I35" s="82">
        <v>2872.4960463900002</v>
      </c>
      <c r="J35" s="81">
        <v>52.770034180000003</v>
      </c>
      <c r="K35" s="82">
        <v>6549.2909857699997</v>
      </c>
      <c r="L35" s="81">
        <v>54.346879289999997</v>
      </c>
      <c r="M35" s="82">
        <v>14146.468529260001</v>
      </c>
    </row>
    <row r="36" spans="1:13">
      <c r="A36" s="57">
        <v>2005</v>
      </c>
      <c r="B36" s="81">
        <v>34.259007199999999</v>
      </c>
      <c r="C36" s="82">
        <v>5715.2776349599999</v>
      </c>
      <c r="D36" s="81">
        <v>7.2795255699999997</v>
      </c>
      <c r="E36" s="82">
        <v>1600.2777377899999</v>
      </c>
      <c r="F36" s="81">
        <v>18.251014659999999</v>
      </c>
      <c r="G36" s="82">
        <v>1748.2025706899999</v>
      </c>
      <c r="H36" s="81">
        <v>37.041225009999998</v>
      </c>
      <c r="I36" s="82">
        <v>3382.09958869</v>
      </c>
      <c r="J36" s="81">
        <v>54.752356329999998</v>
      </c>
      <c r="K36" s="82">
        <v>6723.8560411300004</v>
      </c>
      <c r="L36" s="81">
        <v>53.653841069999999</v>
      </c>
      <c r="M36" s="82">
        <v>13447.712082260001</v>
      </c>
    </row>
    <row r="37" spans="1:13">
      <c r="A37" s="57">
        <v>2006</v>
      </c>
      <c r="B37" s="81">
        <v>34.325530309999998</v>
      </c>
      <c r="C37" s="82">
        <v>5800.9413504200002</v>
      </c>
      <c r="D37" s="81">
        <v>8.6276130099999992</v>
      </c>
      <c r="E37" s="82">
        <v>1611.3725973400001</v>
      </c>
      <c r="F37" s="81">
        <v>16.924899409999998</v>
      </c>
      <c r="G37" s="82">
        <v>1933.6471168099999</v>
      </c>
      <c r="H37" s="81">
        <v>38.772923470000002</v>
      </c>
      <c r="I37" s="82">
        <v>3583.6926564800001</v>
      </c>
      <c r="J37" s="81">
        <v>54.456950380000002</v>
      </c>
      <c r="K37" s="82">
        <v>6445.4903893500004</v>
      </c>
      <c r="L37" s="81">
        <v>52.455325190000003</v>
      </c>
      <c r="M37" s="82">
        <v>12890.98077871</v>
      </c>
    </row>
    <row r="38" spans="1:13">
      <c r="A38" s="57">
        <v>2007</v>
      </c>
      <c r="B38" s="81">
        <v>33.66199804</v>
      </c>
      <c r="C38" s="82">
        <v>5649.1466364600001</v>
      </c>
      <c r="D38" s="81">
        <v>6.9274727</v>
      </c>
      <c r="E38" s="82">
        <v>1732.4049685099999</v>
      </c>
      <c r="F38" s="81">
        <v>17.26934013</v>
      </c>
      <c r="G38" s="82">
        <v>1945.81717478</v>
      </c>
      <c r="H38" s="81">
        <v>37.96796492</v>
      </c>
      <c r="I38" s="82">
        <v>3132.1379684399999</v>
      </c>
      <c r="J38" s="81">
        <v>53.810695209999999</v>
      </c>
      <c r="K38" s="82">
        <v>6866.8515780999996</v>
      </c>
      <c r="L38" s="81">
        <v>51.892234360000003</v>
      </c>
      <c r="M38" s="82">
        <v>13599.79745815</v>
      </c>
    </row>
    <row r="39" spans="1:13">
      <c r="A39" s="57">
        <v>2008</v>
      </c>
      <c r="B39" s="81">
        <v>33.57484805</v>
      </c>
      <c r="C39" s="82">
        <v>5737.6249343099998</v>
      </c>
      <c r="D39" s="81">
        <v>7.2594361899999997</v>
      </c>
      <c r="E39" s="82">
        <v>1793.00779197</v>
      </c>
      <c r="F39" s="81">
        <v>16.9453478</v>
      </c>
      <c r="G39" s="82">
        <v>1709.3340950100001</v>
      </c>
      <c r="H39" s="81">
        <v>36.852465090000003</v>
      </c>
      <c r="I39" s="82">
        <v>3382.80803418</v>
      </c>
      <c r="J39" s="81">
        <v>53.396970140000001</v>
      </c>
      <c r="K39" s="82">
        <v>6574.3619038899997</v>
      </c>
      <c r="L39" s="81">
        <v>53.127222760000002</v>
      </c>
      <c r="M39" s="82">
        <v>14344.06233576</v>
      </c>
    </row>
    <row r="40" spans="1:13">
      <c r="A40" s="57">
        <v>2009</v>
      </c>
      <c r="B40" s="81">
        <v>33.971692150000003</v>
      </c>
      <c r="C40" s="82">
        <v>6063.2009383699997</v>
      </c>
      <c r="D40" s="81">
        <v>6.6614564200000004</v>
      </c>
      <c r="E40" s="82">
        <v>1818.96028151</v>
      </c>
      <c r="F40" s="81">
        <v>18.915874410000001</v>
      </c>
      <c r="G40" s="82">
        <v>1831.08668339</v>
      </c>
      <c r="H40" s="81">
        <v>39.86585822</v>
      </c>
      <c r="I40" s="82">
        <v>3656.1101658399998</v>
      </c>
      <c r="J40" s="81">
        <v>54.667608979999997</v>
      </c>
      <c r="K40" s="82">
        <v>7487.0426254000004</v>
      </c>
      <c r="L40" s="81">
        <v>49.184043510000002</v>
      </c>
      <c r="M40" s="82">
        <v>14511.76617925</v>
      </c>
    </row>
    <row r="41" spans="1:13">
      <c r="A41" s="61">
        <v>2010</v>
      </c>
      <c r="B41" s="84">
        <v>31.461486390000001</v>
      </c>
      <c r="C41" s="85">
        <v>6000</v>
      </c>
      <c r="D41" s="84">
        <v>4.8562731799999996</v>
      </c>
      <c r="E41" s="85">
        <v>1800</v>
      </c>
      <c r="F41" s="84">
        <v>15.18233693</v>
      </c>
      <c r="G41" s="85">
        <v>1356</v>
      </c>
      <c r="H41" s="84">
        <v>34.333458559999997</v>
      </c>
      <c r="I41" s="85">
        <v>3000</v>
      </c>
      <c r="J41" s="84">
        <v>51.950607580000003</v>
      </c>
      <c r="K41" s="85">
        <v>7200</v>
      </c>
      <c r="L41" s="84">
        <v>50.600764939999998</v>
      </c>
      <c r="M41" s="85">
        <v>14400</v>
      </c>
    </row>
    <row r="42" spans="1:13" ht="17.25">
      <c r="A42" s="168" t="s">
        <v>145</v>
      </c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</row>
    <row r="43" spans="1:13" ht="38.1" customHeight="1">
      <c r="A43" s="154" t="s">
        <v>205</v>
      </c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</row>
    <row r="44" spans="1:13" ht="17.25">
      <c r="A44" s="154" t="s">
        <v>144</v>
      </c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</row>
    <row r="45" spans="1:13">
      <c r="A45" s="145" t="s">
        <v>102</v>
      </c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</row>
  </sheetData>
  <mergeCells count="10">
    <mergeCell ref="B4:C4"/>
    <mergeCell ref="A42:M42"/>
    <mergeCell ref="A43:M43"/>
    <mergeCell ref="A44:M44"/>
    <mergeCell ref="A45:M45"/>
    <mergeCell ref="D4:E4"/>
    <mergeCell ref="F4:G4"/>
    <mergeCell ref="H4:I4"/>
    <mergeCell ref="J4:K4"/>
    <mergeCell ref="L4:M4"/>
  </mergeCells>
  <pageMargins left="0.7" right="0.7" top="0.75" bottom="0.75" header="0.3" footer="0.3"/>
  <pageSetup scale="66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view="pageBreakPreview" zoomScaleNormal="100" zoomScaleSheetLayoutView="100" workbookViewId="0"/>
  </sheetViews>
  <sheetFormatPr defaultRowHeight="15"/>
  <cols>
    <col min="1" max="1" width="9.5703125" style="35" customWidth="1"/>
    <col min="2" max="2" width="13" style="35" customWidth="1"/>
    <col min="3" max="3" width="9.5703125" style="35" customWidth="1"/>
    <col min="4" max="4" width="14" style="68" bestFit="1" customWidth="1"/>
    <col min="5" max="5" width="13" style="35" customWidth="1"/>
    <col min="6" max="6" width="10.42578125" style="35" bestFit="1" customWidth="1"/>
    <col min="7" max="7" width="14" style="68" bestFit="1" customWidth="1"/>
    <col min="8" max="8" width="13" style="35" customWidth="1"/>
    <col min="9" max="9" width="10.42578125" style="35" bestFit="1" customWidth="1"/>
    <col min="10" max="10" width="14" style="69" bestFit="1" customWidth="1"/>
    <col min="11" max="16384" width="9.140625" style="35"/>
  </cols>
  <sheetData>
    <row r="1" spans="1:10">
      <c r="A1" s="2" t="s">
        <v>55</v>
      </c>
      <c r="B1" s="2"/>
      <c r="C1" s="2"/>
      <c r="D1" s="3"/>
    </row>
    <row r="2" spans="1:10" ht="17.25">
      <c r="A2" s="2" t="s">
        <v>208</v>
      </c>
      <c r="B2" s="2"/>
      <c r="C2" s="2"/>
      <c r="D2" s="3"/>
    </row>
    <row r="3" spans="1:10" ht="15" customHeight="1">
      <c r="A3" s="155" t="s">
        <v>207</v>
      </c>
      <c r="B3" s="155"/>
      <c r="C3" s="155"/>
      <c r="D3" s="155"/>
      <c r="E3" s="155"/>
      <c r="F3" s="155"/>
      <c r="G3" s="155"/>
      <c r="H3" s="155"/>
      <c r="I3" s="155"/>
      <c r="J3" s="155"/>
    </row>
    <row r="4" spans="1:10" ht="30">
      <c r="A4" s="55"/>
      <c r="B4" s="70" t="s">
        <v>15</v>
      </c>
      <c r="C4" s="71"/>
      <c r="D4" s="72"/>
      <c r="E4" s="70" t="s">
        <v>9</v>
      </c>
      <c r="F4" s="71"/>
      <c r="G4" s="73"/>
      <c r="H4" s="71" t="s">
        <v>16</v>
      </c>
      <c r="I4" s="71"/>
      <c r="J4" s="74"/>
    </row>
    <row r="5" spans="1:10" ht="15" customHeight="1">
      <c r="A5" s="57"/>
      <c r="B5" s="75"/>
      <c r="C5" s="152" t="s">
        <v>33</v>
      </c>
      <c r="D5" s="156"/>
      <c r="E5" s="75"/>
      <c r="F5" s="152" t="s">
        <v>33</v>
      </c>
      <c r="G5" s="156"/>
      <c r="H5" s="76"/>
      <c r="I5" s="152" t="s">
        <v>33</v>
      </c>
      <c r="J5" s="169"/>
    </row>
    <row r="6" spans="1:10" ht="45">
      <c r="A6" s="77" t="s">
        <v>0</v>
      </c>
      <c r="B6" s="78" t="s">
        <v>11</v>
      </c>
      <c r="C6" s="79" t="s">
        <v>12</v>
      </c>
      <c r="D6" s="80" t="s">
        <v>13</v>
      </c>
      <c r="E6" s="78" t="s">
        <v>11</v>
      </c>
      <c r="F6" s="79" t="s">
        <v>12</v>
      </c>
      <c r="G6" s="80" t="s">
        <v>13</v>
      </c>
      <c r="H6" s="78" t="s">
        <v>11</v>
      </c>
      <c r="I6" s="79" t="s">
        <v>12</v>
      </c>
      <c r="J6" s="105" t="s">
        <v>13</v>
      </c>
    </row>
    <row r="7" spans="1:10">
      <c r="A7" s="57">
        <v>1975</v>
      </c>
      <c r="B7" s="29">
        <f>16.02408679/100</f>
        <v>0.16024086789999997</v>
      </c>
      <c r="C7" s="12">
        <v>6636.5462686600004</v>
      </c>
      <c r="D7" s="13">
        <v>19616.849999999999</v>
      </c>
      <c r="E7" s="29">
        <f>11.43274569/100</f>
        <v>0.11432745690000001</v>
      </c>
      <c r="F7" s="12">
        <v>11955.54291045</v>
      </c>
      <c r="G7" s="13">
        <v>18527.025000000001</v>
      </c>
      <c r="H7" s="29">
        <f>0.74784652/100</f>
        <v>7.4784651999999993E-3</v>
      </c>
      <c r="I7" s="12">
        <v>19519.253731339999</v>
      </c>
      <c r="J7" s="12">
        <v>23715.893283580001</v>
      </c>
    </row>
    <row r="8" spans="1:10">
      <c r="A8" s="57">
        <v>1976</v>
      </c>
      <c r="B8" s="81">
        <v>16.35272458</v>
      </c>
      <c r="C8" s="82">
        <v>6753.8450704200004</v>
      </c>
      <c r="D8" s="83">
        <v>19187.059859159999</v>
      </c>
      <c r="E8" s="81">
        <v>11.388764009999999</v>
      </c>
      <c r="F8" s="82">
        <v>12057.148415490001</v>
      </c>
      <c r="G8" s="83">
        <v>18461.788996480002</v>
      </c>
      <c r="H8" s="81">
        <v>0.82841173999999995</v>
      </c>
      <c r="I8" s="82">
        <v>17187.76822183</v>
      </c>
      <c r="J8" s="82">
        <v>24643.8596831</v>
      </c>
    </row>
    <row r="9" spans="1:10">
      <c r="A9" s="57">
        <v>1977</v>
      </c>
      <c r="B9" s="81">
        <v>16.450676600000001</v>
      </c>
      <c r="C9" s="82">
        <v>6334.2711696899996</v>
      </c>
      <c r="D9" s="83">
        <v>18801.725535419999</v>
      </c>
      <c r="E9" s="81">
        <v>11.03974015</v>
      </c>
      <c r="F9" s="82">
        <v>12453.090939039999</v>
      </c>
      <c r="G9" s="83">
        <v>19318.808896210001</v>
      </c>
      <c r="H9" s="81">
        <v>0.95696451000000005</v>
      </c>
      <c r="I9" s="82">
        <v>16715.437808899998</v>
      </c>
      <c r="J9" s="82">
        <v>26155.8</v>
      </c>
    </row>
    <row r="10" spans="1:10">
      <c r="A10" s="57">
        <v>1978</v>
      </c>
      <c r="B10" s="81">
        <v>16.803909050000001</v>
      </c>
      <c r="C10" s="82">
        <v>6739.5312883400002</v>
      </c>
      <c r="D10" s="83">
        <v>19386.181518400001</v>
      </c>
      <c r="E10" s="81">
        <v>10.95400854</v>
      </c>
      <c r="F10" s="82">
        <v>11262.639340490001</v>
      </c>
      <c r="G10" s="83">
        <v>18650.716794479998</v>
      </c>
      <c r="H10" s="81">
        <v>0.88357459000000005</v>
      </c>
      <c r="I10" s="82">
        <v>17223.24662577</v>
      </c>
      <c r="J10" s="82">
        <v>27212.19478528</v>
      </c>
    </row>
    <row r="11" spans="1:10">
      <c r="A11" s="57">
        <v>1979</v>
      </c>
      <c r="B11" s="81">
        <v>17.224026980000001</v>
      </c>
      <c r="C11" s="82">
        <v>6005.3427385900004</v>
      </c>
      <c r="D11" s="83">
        <v>18088.381742739999</v>
      </c>
      <c r="E11" s="81">
        <v>11.31688185</v>
      </c>
      <c r="F11" s="82">
        <v>11106.26639004</v>
      </c>
      <c r="G11" s="83">
        <v>18088.381742739999</v>
      </c>
      <c r="H11" s="81">
        <v>0.67762613999999999</v>
      </c>
      <c r="I11" s="82">
        <v>16388.073858920001</v>
      </c>
      <c r="J11" s="82">
        <v>27132.572614109999</v>
      </c>
    </row>
    <row r="12" spans="1:10">
      <c r="A12" s="57">
        <v>1980</v>
      </c>
      <c r="B12" s="81">
        <v>17.17429666</v>
      </c>
      <c r="C12" s="82">
        <v>6040.8195888800001</v>
      </c>
      <c r="D12" s="83">
        <v>18233.15441354</v>
      </c>
      <c r="E12" s="81">
        <v>11.59134791</v>
      </c>
      <c r="F12" s="82">
        <v>11333.12575574</v>
      </c>
      <c r="G12" s="83">
        <v>18449.274486089998</v>
      </c>
      <c r="H12" s="81">
        <v>0.56202753999999999</v>
      </c>
      <c r="I12" s="82">
        <v>15302.35538089</v>
      </c>
      <c r="J12" s="82">
        <v>24511.178960099998</v>
      </c>
    </row>
    <row r="13" spans="1:10">
      <c r="A13" s="57">
        <v>1981</v>
      </c>
      <c r="B13" s="81">
        <v>17.51301866</v>
      </c>
      <c r="C13" s="82">
        <v>5571.8205298000003</v>
      </c>
      <c r="D13" s="83">
        <v>18219.083278149999</v>
      </c>
      <c r="E13" s="81">
        <v>11.38820241</v>
      </c>
      <c r="F13" s="82">
        <v>10587.902483440001</v>
      </c>
      <c r="G13" s="83">
        <v>18476.503311259999</v>
      </c>
      <c r="H13" s="81">
        <v>0.52245470000000005</v>
      </c>
      <c r="I13" s="82">
        <v>13461.62425497</v>
      </c>
      <c r="J13" s="82">
        <v>23095.629139069999</v>
      </c>
    </row>
    <row r="14" spans="1:10">
      <c r="A14" s="57">
        <v>1982</v>
      </c>
      <c r="B14" s="81">
        <v>17.893660220000001</v>
      </c>
      <c r="C14" s="82">
        <v>5314.30128866</v>
      </c>
      <c r="D14" s="83">
        <v>18362.989484540001</v>
      </c>
      <c r="E14" s="81">
        <v>11.67398654</v>
      </c>
      <c r="F14" s="82">
        <v>10785.89690722</v>
      </c>
      <c r="G14" s="83">
        <v>19522.473402060001</v>
      </c>
      <c r="H14" s="81">
        <v>0.69132682999999995</v>
      </c>
      <c r="I14" s="82">
        <v>15347.43247423</v>
      </c>
      <c r="J14" s="82">
        <v>25692.905257729999</v>
      </c>
    </row>
    <row r="15" spans="1:10">
      <c r="A15" s="57">
        <v>1983</v>
      </c>
      <c r="B15" s="81">
        <v>19.053847040000001</v>
      </c>
      <c r="C15" s="82">
        <v>5678.0430150800003</v>
      </c>
      <c r="D15" s="83">
        <v>18843.567135680001</v>
      </c>
      <c r="E15" s="81">
        <v>11.910427260000001</v>
      </c>
      <c r="F15" s="82">
        <v>12933.320201009999</v>
      </c>
      <c r="G15" s="83">
        <v>21029.78894472</v>
      </c>
      <c r="H15" s="81">
        <v>0.83048860999999996</v>
      </c>
      <c r="I15" s="82">
        <v>15855.584623119999</v>
      </c>
      <c r="J15" s="82">
        <v>27062.709648240001</v>
      </c>
    </row>
    <row r="16" spans="1:10">
      <c r="A16" s="57">
        <v>1984</v>
      </c>
      <c r="B16" s="81">
        <v>19.157771</v>
      </c>
      <c r="C16" s="82">
        <v>5464.8891031800003</v>
      </c>
      <c r="D16" s="83">
        <v>18708.837656700001</v>
      </c>
      <c r="E16" s="81">
        <v>12.5906679</v>
      </c>
      <c r="F16" s="82">
        <v>12611.28254581</v>
      </c>
      <c r="G16" s="83">
        <v>20440.78712633</v>
      </c>
      <c r="H16" s="81">
        <v>0.97222549000000003</v>
      </c>
      <c r="I16" s="82">
        <v>17092.491610410001</v>
      </c>
      <c r="J16" s="82">
        <v>28102.1412729</v>
      </c>
    </row>
    <row r="17" spans="1:10">
      <c r="A17" s="57">
        <v>1985</v>
      </c>
      <c r="B17" s="81">
        <v>19.803844980000001</v>
      </c>
      <c r="C17" s="82">
        <v>5736.7739776999997</v>
      </c>
      <c r="D17" s="83">
        <v>19146.888289959999</v>
      </c>
      <c r="E17" s="81">
        <v>12.194146</v>
      </c>
      <c r="F17" s="82">
        <v>12154.18215613</v>
      </c>
      <c r="G17" s="83">
        <v>20354.203717470002</v>
      </c>
      <c r="H17" s="81">
        <v>0.88847829</v>
      </c>
      <c r="I17" s="82">
        <v>14179.879182160001</v>
      </c>
      <c r="J17" s="82">
        <v>24636.527230479998</v>
      </c>
    </row>
    <row r="18" spans="1:10">
      <c r="A18" s="57">
        <v>1986</v>
      </c>
      <c r="B18" s="81">
        <v>21.148625030000002</v>
      </c>
      <c r="C18" s="82">
        <v>5493.9123287700004</v>
      </c>
      <c r="D18" s="83">
        <v>19308.315068489999</v>
      </c>
      <c r="E18" s="81">
        <v>11.85668783</v>
      </c>
      <c r="F18" s="82">
        <v>12540.452054789999</v>
      </c>
      <c r="G18" s="83">
        <v>21565.59643836</v>
      </c>
      <c r="H18" s="81">
        <v>0.99759359000000003</v>
      </c>
      <c r="I18" s="82">
        <v>14451.37808219</v>
      </c>
      <c r="J18" s="82">
        <v>26370.77917808</v>
      </c>
    </row>
    <row r="19" spans="1:10">
      <c r="A19" s="57">
        <v>1987</v>
      </c>
      <c r="B19" s="81">
        <v>21.57820482</v>
      </c>
      <c r="C19" s="82">
        <v>5968.5922467</v>
      </c>
      <c r="D19" s="83">
        <v>19588.044052860001</v>
      </c>
      <c r="E19" s="81">
        <v>12.26229315</v>
      </c>
      <c r="F19" s="82">
        <v>13442.7753304</v>
      </c>
      <c r="G19" s="83">
        <v>21076.351321589998</v>
      </c>
      <c r="H19" s="81">
        <v>1.2428335699999999</v>
      </c>
      <c r="I19" s="82">
        <v>19380.641233480001</v>
      </c>
      <c r="J19" s="82">
        <v>30422.920969160001</v>
      </c>
    </row>
    <row r="20" spans="1:10">
      <c r="A20" s="57">
        <v>1988</v>
      </c>
      <c r="B20" s="81">
        <v>22.98341675</v>
      </c>
      <c r="C20" s="82">
        <v>5763.14237288</v>
      </c>
      <c r="D20" s="83">
        <v>19249.264957629999</v>
      </c>
      <c r="E20" s="81">
        <v>11.95689687</v>
      </c>
      <c r="F20" s="82">
        <v>13299.55932203</v>
      </c>
      <c r="G20" s="83">
        <v>21718.91923729</v>
      </c>
      <c r="H20" s="81">
        <v>1.1619949000000001</v>
      </c>
      <c r="I20" s="82">
        <v>17318.981694919999</v>
      </c>
      <c r="J20" s="82">
        <v>28614.371313560001</v>
      </c>
    </row>
    <row r="21" spans="1:10">
      <c r="A21" s="57">
        <v>1989</v>
      </c>
      <c r="B21" s="81">
        <v>23.033128040000001</v>
      </c>
      <c r="C21" s="82">
        <v>5989.2074939599997</v>
      </c>
      <c r="D21" s="83">
        <v>19218.154955679998</v>
      </c>
      <c r="E21" s="81">
        <v>12.581900210000001</v>
      </c>
      <c r="F21" s="82">
        <v>12645.83400483</v>
      </c>
      <c r="G21" s="83">
        <v>21076.39000806</v>
      </c>
      <c r="H21" s="81">
        <v>1.3099190199999999</v>
      </c>
      <c r="I21" s="82">
        <v>18336.459307010002</v>
      </c>
      <c r="J21" s="82">
        <v>30181.390491540002</v>
      </c>
    </row>
    <row r="22" spans="1:10">
      <c r="A22" s="57">
        <v>1990</v>
      </c>
      <c r="B22" s="81">
        <v>24.030403509999999</v>
      </c>
      <c r="C22" s="82">
        <v>6040.6004618899997</v>
      </c>
      <c r="D22" s="83">
        <v>19380.259815239999</v>
      </c>
      <c r="E22" s="81">
        <v>12.33972157</v>
      </c>
      <c r="F22" s="82">
        <v>14094.734411089999</v>
      </c>
      <c r="G22" s="83">
        <v>22148.868360280001</v>
      </c>
      <c r="H22" s="81">
        <v>1.5141712899999999</v>
      </c>
      <c r="I22" s="82">
        <v>15940.47344111</v>
      </c>
      <c r="J22" s="82">
        <v>27202.837413400001</v>
      </c>
    </row>
    <row r="23" spans="1:10">
      <c r="A23" s="57">
        <v>1991</v>
      </c>
      <c r="B23" s="81">
        <v>25.50613779</v>
      </c>
      <c r="C23" s="82">
        <v>6205.5917647099996</v>
      </c>
      <c r="D23" s="83">
        <v>19232.205882350001</v>
      </c>
      <c r="E23" s="81">
        <v>12.404183440000001</v>
      </c>
      <c r="F23" s="82">
        <v>13462.544117650001</v>
      </c>
      <c r="G23" s="83">
        <v>21431.088088240002</v>
      </c>
      <c r="H23" s="81">
        <v>1.32742117</v>
      </c>
      <c r="I23" s="82">
        <v>16570.148051470002</v>
      </c>
      <c r="J23" s="82">
        <v>28636.754558820001</v>
      </c>
    </row>
    <row r="24" spans="1:10">
      <c r="A24" s="57">
        <v>1992</v>
      </c>
      <c r="B24" s="81">
        <v>25.820506770000001</v>
      </c>
      <c r="C24" s="82">
        <v>6218.6875891600002</v>
      </c>
      <c r="D24" s="83">
        <v>19450.500106989999</v>
      </c>
      <c r="E24" s="81">
        <v>12.021280969999999</v>
      </c>
      <c r="F24" s="82">
        <v>13992.04707561</v>
      </c>
      <c r="G24" s="83">
        <v>22387.275320969999</v>
      </c>
      <c r="H24" s="81">
        <v>1.1554378000000001</v>
      </c>
      <c r="I24" s="82">
        <v>14458.44864479</v>
      </c>
      <c r="J24" s="82">
        <v>27984.09415121</v>
      </c>
    </row>
    <row r="25" spans="1:10">
      <c r="A25" s="57">
        <v>1993</v>
      </c>
      <c r="B25" s="81">
        <v>25.5038512</v>
      </c>
      <c r="C25" s="82">
        <v>6049.8872576200001</v>
      </c>
      <c r="D25" s="83">
        <v>19609.302735460002</v>
      </c>
      <c r="E25" s="81">
        <v>11.85019561</v>
      </c>
      <c r="F25" s="82">
        <v>14824.33701524</v>
      </c>
      <c r="G25" s="83">
        <v>23020.66630886</v>
      </c>
      <c r="H25" s="81">
        <v>1.26011684</v>
      </c>
      <c r="I25" s="82">
        <v>16603.981994459999</v>
      </c>
      <c r="J25" s="82">
        <v>28454.696779779999</v>
      </c>
    </row>
    <row r="26" spans="1:10">
      <c r="A26" s="57">
        <v>1994</v>
      </c>
      <c r="B26" s="81">
        <v>24.63936271</v>
      </c>
      <c r="C26" s="82">
        <v>6167.8204054099997</v>
      </c>
      <c r="D26" s="83">
        <v>20068.98010135</v>
      </c>
      <c r="E26" s="81">
        <v>11.15473446</v>
      </c>
      <c r="F26" s="82">
        <v>14727.364864859999</v>
      </c>
      <c r="G26" s="83">
        <v>23700.748277030001</v>
      </c>
      <c r="H26" s="81">
        <v>1.1833714900000001</v>
      </c>
      <c r="I26" s="82">
        <v>19899.615405410001</v>
      </c>
      <c r="J26" s="82">
        <v>30338.371621620001</v>
      </c>
    </row>
    <row r="27" spans="1:10">
      <c r="A27" s="57">
        <v>1995</v>
      </c>
      <c r="B27" s="81">
        <v>24.657311549999999</v>
      </c>
      <c r="C27" s="82">
        <v>6564.6770163900001</v>
      </c>
      <c r="D27" s="83">
        <v>20325.772229509999</v>
      </c>
      <c r="E27" s="81">
        <v>11.07494267</v>
      </c>
      <c r="F27" s="82">
        <v>14578.642622949999</v>
      </c>
      <c r="G27" s="83">
        <v>23893.251836070001</v>
      </c>
      <c r="H27" s="81">
        <v>1.25895332</v>
      </c>
      <c r="I27" s="82">
        <v>16742.570557380001</v>
      </c>
      <c r="J27" s="82">
        <v>28471.231475410001</v>
      </c>
    </row>
    <row r="28" spans="1:10">
      <c r="A28" s="57">
        <v>1996</v>
      </c>
      <c r="B28" s="81">
        <v>25.059630760000001</v>
      </c>
      <c r="C28" s="82">
        <v>7010.4888321600001</v>
      </c>
      <c r="D28" s="83">
        <v>20605.82967454</v>
      </c>
      <c r="E28" s="81">
        <v>10.507891669999999</v>
      </c>
      <c r="F28" s="82">
        <v>16591.49023612</v>
      </c>
      <c r="G28" s="83">
        <v>25070.843395020001</v>
      </c>
      <c r="H28" s="81">
        <v>0.99546060999999997</v>
      </c>
      <c r="I28" s="82">
        <v>18462.3448947</v>
      </c>
      <c r="J28" s="82">
        <v>32189.82788768</v>
      </c>
    </row>
    <row r="29" spans="1:10">
      <c r="A29" s="57">
        <v>1997</v>
      </c>
      <c r="B29" s="81">
        <v>23.69716111</v>
      </c>
      <c r="C29" s="82">
        <v>6608.2963194000004</v>
      </c>
      <c r="D29" s="83">
        <v>20908.595165319999</v>
      </c>
      <c r="E29" s="81">
        <v>11.84098213</v>
      </c>
      <c r="F29" s="82">
        <v>15228.995633189999</v>
      </c>
      <c r="G29" s="83">
        <v>25190.3904554</v>
      </c>
      <c r="H29" s="81">
        <v>1.2852687899999999</v>
      </c>
      <c r="I29" s="82">
        <v>21750.2691204</v>
      </c>
      <c r="J29" s="82">
        <v>33821.967623210003</v>
      </c>
    </row>
    <row r="30" spans="1:10">
      <c r="A30" s="57">
        <v>1998</v>
      </c>
      <c r="B30" s="81">
        <v>25.019703419999999</v>
      </c>
      <c r="C30" s="82">
        <v>6819.7638036799999</v>
      </c>
      <c r="D30" s="83">
        <v>20860.453987730001</v>
      </c>
      <c r="E30" s="81">
        <v>10.712623929999999</v>
      </c>
      <c r="F30" s="82">
        <v>16741.851533739999</v>
      </c>
      <c r="G30" s="83">
        <v>25943.183834359999</v>
      </c>
      <c r="H30" s="81">
        <v>1.45336876</v>
      </c>
      <c r="I30" s="82">
        <v>23459.98748466</v>
      </c>
      <c r="J30" s="82">
        <v>34142.946901839998</v>
      </c>
    </row>
    <row r="31" spans="1:10">
      <c r="A31" s="57">
        <v>1999</v>
      </c>
      <c r="B31" s="81">
        <v>26.397382969999999</v>
      </c>
      <c r="C31" s="82">
        <v>7081.8953068600003</v>
      </c>
      <c r="D31" s="83">
        <v>21395.192599279999</v>
      </c>
      <c r="E31" s="81">
        <v>10.807971050000001</v>
      </c>
      <c r="F31" s="82">
        <v>16146.721299639999</v>
      </c>
      <c r="G31" s="83">
        <v>25510.56064982</v>
      </c>
      <c r="H31" s="81">
        <v>0.99155179000000004</v>
      </c>
      <c r="I31" s="82">
        <v>19042.429602889999</v>
      </c>
      <c r="J31" s="82">
        <v>31252.141696750001</v>
      </c>
    </row>
    <row r="32" spans="1:10">
      <c r="A32" s="57">
        <v>2000</v>
      </c>
      <c r="B32" s="81">
        <v>24.00247044</v>
      </c>
      <c r="C32" s="82">
        <v>7585.7888631100004</v>
      </c>
      <c r="D32" s="83">
        <v>21778.799825990001</v>
      </c>
      <c r="E32" s="81">
        <v>11.33676492</v>
      </c>
      <c r="F32" s="82">
        <v>15217.092459400001</v>
      </c>
      <c r="G32" s="83">
        <v>25285.962877030001</v>
      </c>
      <c r="H32" s="81">
        <v>0.97704586999999998</v>
      </c>
      <c r="I32" s="82">
        <v>18205.893271460001</v>
      </c>
      <c r="J32" s="82">
        <v>31367.236948959999</v>
      </c>
    </row>
    <row r="33" spans="1:10">
      <c r="A33" s="57">
        <v>2001</v>
      </c>
      <c r="B33" s="81">
        <v>24.124026109999999</v>
      </c>
      <c r="C33" s="82">
        <v>7347.13483146</v>
      </c>
      <c r="D33" s="83">
        <v>21424.245168540001</v>
      </c>
      <c r="E33" s="81">
        <v>11.090315199999999</v>
      </c>
      <c r="F33" s="82">
        <v>14694.26966292</v>
      </c>
      <c r="G33" s="83">
        <v>24495.347528089998</v>
      </c>
      <c r="H33" s="81">
        <v>1.0617311199999999</v>
      </c>
      <c r="I33" s="82">
        <v>18814.787780899998</v>
      </c>
      <c r="J33" s="82">
        <v>31225.323033709999</v>
      </c>
    </row>
    <row r="34" spans="1:10">
      <c r="A34" s="57">
        <v>2002</v>
      </c>
      <c r="B34" s="81">
        <v>24.46118152</v>
      </c>
      <c r="C34" s="82">
        <v>7269.5386325700001</v>
      </c>
      <c r="D34" s="83">
        <v>21081.662034460001</v>
      </c>
      <c r="E34" s="81">
        <v>11.076072050000001</v>
      </c>
      <c r="F34" s="82">
        <v>15992.98499166</v>
      </c>
      <c r="G34" s="83">
        <v>26301.190772649999</v>
      </c>
      <c r="H34" s="81">
        <v>0.86289053999999998</v>
      </c>
      <c r="I34" s="82">
        <v>18740.87059477</v>
      </c>
      <c r="J34" s="82">
        <v>32465.759533069999</v>
      </c>
    </row>
    <row r="35" spans="1:10">
      <c r="A35" s="57">
        <v>2003</v>
      </c>
      <c r="B35" s="81">
        <v>25.320301820000001</v>
      </c>
      <c r="C35" s="82">
        <v>7560.5497005999996</v>
      </c>
      <c r="D35" s="83">
        <v>21908.03353293</v>
      </c>
      <c r="E35" s="81">
        <v>11.124237279999999</v>
      </c>
      <c r="F35" s="82">
        <v>16673.07664671</v>
      </c>
      <c r="G35" s="83">
        <v>26492.773652690001</v>
      </c>
      <c r="H35" s="81">
        <v>1.2295438400000001</v>
      </c>
      <c r="I35" s="82">
        <v>20987.288622749998</v>
      </c>
      <c r="J35" s="82">
        <v>35235.104191619997</v>
      </c>
    </row>
    <row r="36" spans="1:10">
      <c r="A36" s="57">
        <v>2004</v>
      </c>
      <c r="B36" s="81">
        <v>25.35385381</v>
      </c>
      <c r="C36" s="82">
        <v>7569.6015814399998</v>
      </c>
      <c r="D36" s="83">
        <v>21830.969952560001</v>
      </c>
      <c r="E36" s="81">
        <v>11.309833599999999</v>
      </c>
      <c r="F36" s="82">
        <v>17234.976278329999</v>
      </c>
      <c r="G36" s="83">
        <v>26715.362229840001</v>
      </c>
      <c r="H36" s="81">
        <v>0.93116283</v>
      </c>
      <c r="I36" s="82">
        <v>17694.57564576</v>
      </c>
      <c r="J36" s="82">
        <v>32401.755403269999</v>
      </c>
    </row>
    <row r="37" spans="1:10">
      <c r="A37" s="57">
        <v>2005</v>
      </c>
      <c r="B37" s="81">
        <v>25.283541360000001</v>
      </c>
      <c r="C37" s="82">
        <v>7396.2416452400003</v>
      </c>
      <c r="D37" s="83">
        <v>22096.832236499999</v>
      </c>
      <c r="E37" s="81">
        <v>11.744520550000001</v>
      </c>
      <c r="F37" s="82">
        <v>16137.254498709999</v>
      </c>
      <c r="G37" s="83">
        <v>26656.727275059999</v>
      </c>
      <c r="H37" s="81">
        <v>0.96054476</v>
      </c>
      <c r="I37" s="82">
        <v>20731.88946015</v>
      </c>
      <c r="J37" s="82">
        <v>32128.825449870001</v>
      </c>
    </row>
    <row r="38" spans="1:10">
      <c r="A38" s="57">
        <v>2006</v>
      </c>
      <c r="B38" s="81">
        <v>25.459315870000001</v>
      </c>
      <c r="C38" s="82">
        <v>7734.5884672299999</v>
      </c>
      <c r="D38" s="83">
        <v>21766.421044850002</v>
      </c>
      <c r="E38" s="81">
        <v>11.45456081</v>
      </c>
      <c r="F38" s="82">
        <v>15469.176934450001</v>
      </c>
      <c r="G38" s="83">
        <v>25781.96155742</v>
      </c>
      <c r="H38" s="81">
        <v>0.90048083000000001</v>
      </c>
      <c r="I38" s="82">
        <v>18202.064859540002</v>
      </c>
      <c r="J38" s="82">
        <v>33110.484130110002</v>
      </c>
    </row>
    <row r="39" spans="1:10">
      <c r="A39" s="57">
        <v>2007</v>
      </c>
      <c r="B39" s="81">
        <v>24.743169859999998</v>
      </c>
      <c r="C39" s="82">
        <v>7532.1955152800001</v>
      </c>
      <c r="D39" s="83">
        <v>22320.406043620002</v>
      </c>
      <c r="E39" s="81">
        <v>10.838327319999999</v>
      </c>
      <c r="F39" s="82">
        <v>16558.27647443</v>
      </c>
      <c r="G39" s="83">
        <v>26469.390406620001</v>
      </c>
      <c r="H39" s="81">
        <v>0.73540808000000002</v>
      </c>
      <c r="I39" s="82">
        <v>21855.920653509998</v>
      </c>
      <c r="J39" s="82">
        <v>34397.026186449999</v>
      </c>
    </row>
    <row r="40" spans="1:10">
      <c r="A40" s="57">
        <v>2008</v>
      </c>
      <c r="B40" s="81">
        <v>25.105750780000001</v>
      </c>
      <c r="C40" s="82">
        <v>7303.5184059599997</v>
      </c>
      <c r="D40" s="83">
        <v>22369.76443571</v>
      </c>
      <c r="E40" s="81">
        <v>11.71598374</v>
      </c>
      <c r="F40" s="82">
        <v>16933.962479720001</v>
      </c>
      <c r="G40" s="83">
        <v>27426.046409070001</v>
      </c>
      <c r="H40" s="81">
        <v>0.96170049999999996</v>
      </c>
      <c r="I40" s="82">
        <v>16973.807097320001</v>
      </c>
      <c r="J40" s="82">
        <v>30545.879967100002</v>
      </c>
    </row>
    <row r="41" spans="1:10">
      <c r="A41" s="57">
        <v>2009</v>
      </c>
      <c r="B41" s="81">
        <v>24.843485489999999</v>
      </c>
      <c r="C41" s="82">
        <v>7930.6668273900004</v>
      </c>
      <c r="D41" s="83">
        <v>23476.714033370001</v>
      </c>
      <c r="E41" s="81">
        <v>11.62477047</v>
      </c>
      <c r="F41" s="82">
        <v>18747.41730144</v>
      </c>
      <c r="G41" s="83">
        <v>29302.43960166</v>
      </c>
      <c r="H41" s="81">
        <v>1.0263424999999999</v>
      </c>
      <c r="I41" s="82">
        <v>22979.53155643</v>
      </c>
      <c r="J41" s="82">
        <v>33546.680258519998</v>
      </c>
    </row>
    <row r="42" spans="1:10">
      <c r="A42" s="61">
        <v>2010</v>
      </c>
      <c r="B42" s="84">
        <v>23.24044013</v>
      </c>
      <c r="C42" s="85">
        <v>7992</v>
      </c>
      <c r="D42" s="86">
        <v>23357</v>
      </c>
      <c r="E42" s="84">
        <v>12.71319802</v>
      </c>
      <c r="F42" s="85">
        <v>18000</v>
      </c>
      <c r="G42" s="86">
        <v>28869</v>
      </c>
      <c r="H42" s="84">
        <v>0.99319555000000004</v>
      </c>
      <c r="I42" s="85">
        <v>19200</v>
      </c>
      <c r="J42" s="85">
        <v>33017</v>
      </c>
    </row>
    <row r="43" spans="1:10">
      <c r="A43" s="150" t="s">
        <v>139</v>
      </c>
      <c r="B43" s="150"/>
      <c r="C43" s="150"/>
      <c r="D43" s="150"/>
      <c r="E43" s="150"/>
      <c r="F43" s="150"/>
      <c r="G43" s="150"/>
      <c r="H43" s="150"/>
      <c r="I43" s="150"/>
      <c r="J43" s="150"/>
    </row>
    <row r="44" spans="1:10">
      <c r="A44" s="145" t="s">
        <v>210</v>
      </c>
      <c r="B44" s="145"/>
      <c r="C44" s="145"/>
      <c r="D44" s="145"/>
      <c r="E44" s="145"/>
      <c r="F44" s="145"/>
      <c r="G44" s="145"/>
      <c r="H44" s="145"/>
      <c r="I44" s="145"/>
      <c r="J44" s="145"/>
    </row>
    <row r="45" spans="1:10" ht="30" customHeight="1">
      <c r="A45" s="154" t="s">
        <v>209</v>
      </c>
      <c r="B45" s="154"/>
      <c r="C45" s="154"/>
      <c r="D45" s="154"/>
      <c r="E45" s="154"/>
      <c r="F45" s="154"/>
      <c r="G45" s="154"/>
      <c r="H45" s="154"/>
      <c r="I45" s="154"/>
      <c r="J45" s="154"/>
    </row>
    <row r="46" spans="1:10">
      <c r="A46" s="145" t="s">
        <v>102</v>
      </c>
      <c r="B46" s="145"/>
      <c r="C46" s="145"/>
      <c r="D46" s="145"/>
      <c r="E46" s="145"/>
      <c r="F46" s="145"/>
      <c r="G46" s="145"/>
      <c r="H46" s="145"/>
      <c r="I46" s="145"/>
      <c r="J46" s="145"/>
    </row>
    <row r="52" spans="1:1" ht="17.25">
      <c r="A52" s="87"/>
    </row>
  </sheetData>
  <mergeCells count="8">
    <mergeCell ref="A45:J45"/>
    <mergeCell ref="A44:J44"/>
    <mergeCell ref="A46:J46"/>
    <mergeCell ref="A3:J3"/>
    <mergeCell ref="C5:D5"/>
    <mergeCell ref="F5:G5"/>
    <mergeCell ref="I5:J5"/>
    <mergeCell ref="A43:J43"/>
  </mergeCells>
  <pageMargins left="0.7" right="0.7" top="0.75" bottom="0.75" header="0.3" footer="0.3"/>
  <pageSetup scale="7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view="pageBreakPreview" topLeftCell="A7" zoomScaleNormal="60" zoomScaleSheetLayoutView="100" workbookViewId="0"/>
  </sheetViews>
  <sheetFormatPr defaultRowHeight="15"/>
  <cols>
    <col min="1" max="1" width="9.5703125" style="35" customWidth="1"/>
    <col min="2" max="2" width="13" style="35" customWidth="1"/>
    <col min="3" max="3" width="9.5703125" style="35" customWidth="1"/>
    <col min="4" max="4" width="14" style="35" bestFit="1" customWidth="1"/>
    <col min="5" max="5" width="13" style="35" customWidth="1"/>
    <col min="6" max="6" width="10.42578125" style="35" bestFit="1" customWidth="1"/>
    <col min="7" max="7" width="14" style="35" bestFit="1" customWidth="1"/>
    <col min="8" max="8" width="13" style="35" customWidth="1"/>
    <col min="9" max="9" width="10.42578125" style="35" bestFit="1" customWidth="1"/>
    <col min="10" max="10" width="14" style="35" bestFit="1" customWidth="1"/>
    <col min="11" max="16384" width="9.140625" style="35"/>
  </cols>
  <sheetData>
    <row r="1" spans="1:10">
      <c r="A1" s="18" t="s">
        <v>95</v>
      </c>
      <c r="B1" s="18"/>
      <c r="C1" s="18"/>
      <c r="D1" s="19"/>
      <c r="E1" s="48"/>
      <c r="F1" s="48"/>
      <c r="G1" s="82"/>
      <c r="H1" s="48"/>
      <c r="I1" s="48"/>
      <c r="J1" s="107"/>
    </row>
    <row r="2" spans="1:10" ht="17.25">
      <c r="A2" s="18" t="s">
        <v>211</v>
      </c>
      <c r="B2" s="18"/>
      <c r="C2" s="18"/>
      <c r="D2" s="19"/>
      <c r="E2" s="48"/>
      <c r="F2" s="48"/>
      <c r="G2" s="82"/>
      <c r="H2" s="48"/>
      <c r="I2" s="48"/>
      <c r="J2" s="107"/>
    </row>
    <row r="3" spans="1:10">
      <c r="A3" s="155" t="s">
        <v>207</v>
      </c>
      <c r="B3" s="155"/>
      <c r="C3" s="155"/>
      <c r="D3" s="155"/>
      <c r="E3" s="155"/>
      <c r="F3" s="155"/>
      <c r="G3" s="155"/>
      <c r="H3" s="155"/>
      <c r="I3" s="155"/>
      <c r="J3" s="155"/>
    </row>
    <row r="4" spans="1:10" ht="30">
      <c r="A4" s="55"/>
      <c r="B4" s="70" t="s">
        <v>15</v>
      </c>
      <c r="C4" s="71"/>
      <c r="D4" s="72"/>
      <c r="E4" s="70" t="s">
        <v>9</v>
      </c>
      <c r="F4" s="71"/>
      <c r="G4" s="73"/>
      <c r="H4" s="71" t="s">
        <v>16</v>
      </c>
      <c r="I4" s="71"/>
      <c r="J4" s="74"/>
    </row>
    <row r="5" spans="1:10">
      <c r="A5" s="57"/>
      <c r="B5" s="75"/>
      <c r="C5" s="152" t="s">
        <v>35</v>
      </c>
      <c r="D5" s="156"/>
      <c r="E5" s="75"/>
      <c r="F5" s="152" t="s">
        <v>35</v>
      </c>
      <c r="G5" s="156"/>
      <c r="H5" s="76"/>
      <c r="I5" s="152" t="s">
        <v>35</v>
      </c>
      <c r="J5" s="169"/>
    </row>
    <row r="6" spans="1:10" ht="45">
      <c r="A6" s="77" t="s">
        <v>0</v>
      </c>
      <c r="B6" s="78" t="s">
        <v>11</v>
      </c>
      <c r="C6" s="79" t="s">
        <v>12</v>
      </c>
      <c r="D6" s="80" t="s">
        <v>13</v>
      </c>
      <c r="E6" s="78" t="s">
        <v>11</v>
      </c>
      <c r="F6" s="79" t="s">
        <v>12</v>
      </c>
      <c r="G6" s="80" t="s">
        <v>13</v>
      </c>
      <c r="H6" s="78" t="s">
        <v>11</v>
      </c>
      <c r="I6" s="79" t="s">
        <v>12</v>
      </c>
      <c r="J6" s="105" t="s">
        <v>13</v>
      </c>
    </row>
    <row r="7" spans="1:10">
      <c r="A7" s="57">
        <v>1975</v>
      </c>
      <c r="B7" s="29">
        <f>17.86242827/100</f>
        <v>0.1786242827</v>
      </c>
      <c r="C7" s="12">
        <v>6978.13320896</v>
      </c>
      <c r="D7" s="13">
        <v>22479.673880599999</v>
      </c>
      <c r="E7" s="29">
        <f>12.35479826/100</f>
        <v>0.12354798260000001</v>
      </c>
      <c r="F7" s="12">
        <v>12927.43908582</v>
      </c>
      <c r="G7" s="13">
        <v>21153.991231339998</v>
      </c>
      <c r="H7" s="29">
        <f>1.18949196/100</f>
        <v>1.18949196E-2</v>
      </c>
      <c r="I7" s="12">
        <v>21959.160447760001</v>
      </c>
      <c r="J7" s="12">
        <v>31454.46408582</v>
      </c>
    </row>
    <row r="8" spans="1:10">
      <c r="A8" s="57">
        <v>1976</v>
      </c>
      <c r="B8" s="81">
        <v>18.507785120000001</v>
      </c>
      <c r="C8" s="82">
        <v>6907.3415493000002</v>
      </c>
      <c r="D8" s="83">
        <v>22141.86707746</v>
      </c>
      <c r="E8" s="81">
        <v>12.394018969999999</v>
      </c>
      <c r="F8" s="82">
        <v>13400.242605629999</v>
      </c>
      <c r="G8" s="83">
        <v>21926.97200704</v>
      </c>
      <c r="H8" s="81">
        <v>1.2709577599999999</v>
      </c>
      <c r="I8" s="82">
        <v>22521.770862680001</v>
      </c>
      <c r="J8" s="82">
        <v>35323.377200700001</v>
      </c>
    </row>
    <row r="9" spans="1:10">
      <c r="A9" s="57">
        <v>1977</v>
      </c>
      <c r="B9" s="81">
        <v>18.751383650000001</v>
      </c>
      <c r="C9" s="82">
        <v>6463.5420098799996</v>
      </c>
      <c r="D9" s="83">
        <v>22263.31136738</v>
      </c>
      <c r="E9" s="81">
        <v>12.21613969</v>
      </c>
      <c r="F9" s="82">
        <v>13530.347940690001</v>
      </c>
      <c r="G9" s="83">
        <v>21993.99711697</v>
      </c>
      <c r="H9" s="81">
        <v>1.64060834</v>
      </c>
      <c r="I9" s="82">
        <v>18469.571293249999</v>
      </c>
      <c r="J9" s="82">
        <v>32576.25172982</v>
      </c>
    </row>
    <row r="10" spans="1:10">
      <c r="A10" s="57">
        <v>1978</v>
      </c>
      <c r="B10" s="81">
        <v>19.576671350000002</v>
      </c>
      <c r="C10" s="82">
        <v>7140.6938650299999</v>
      </c>
      <c r="D10" s="83">
        <v>22518.592638040001</v>
      </c>
      <c r="E10" s="81">
        <v>12.754480940000001</v>
      </c>
      <c r="F10" s="82">
        <v>12636.621165639999</v>
      </c>
      <c r="G10" s="83">
        <v>21923.534815949999</v>
      </c>
      <c r="H10" s="81">
        <v>1.51300732</v>
      </c>
      <c r="I10" s="82">
        <v>18560.455214720001</v>
      </c>
      <c r="J10" s="82">
        <v>33560.59256135</v>
      </c>
    </row>
    <row r="11" spans="1:10">
      <c r="A11" s="57">
        <v>1979</v>
      </c>
      <c r="B11" s="81">
        <v>19.941161780000002</v>
      </c>
      <c r="C11" s="82">
        <v>6222.4033195000002</v>
      </c>
      <c r="D11" s="83">
        <v>22113.0466805</v>
      </c>
      <c r="E11" s="81">
        <v>13.094963119999999</v>
      </c>
      <c r="F11" s="82">
        <v>11944.361410789999</v>
      </c>
      <c r="G11" s="83">
        <v>20714.211825729999</v>
      </c>
      <c r="H11" s="81">
        <v>1.64310289</v>
      </c>
      <c r="I11" s="82">
        <v>19595.746887969999</v>
      </c>
      <c r="J11" s="82">
        <v>34367.925311200001</v>
      </c>
    </row>
    <row r="12" spans="1:10">
      <c r="A12" s="57">
        <v>1980</v>
      </c>
      <c r="B12" s="81">
        <v>20.209236090000001</v>
      </c>
      <c r="C12" s="82">
        <v>6325.4655380900003</v>
      </c>
      <c r="D12" s="83">
        <v>22139.129383309999</v>
      </c>
      <c r="E12" s="81">
        <v>13.128093</v>
      </c>
      <c r="F12" s="82">
        <v>11923.5025393</v>
      </c>
      <c r="G12" s="83">
        <v>20958.375816200001</v>
      </c>
      <c r="H12" s="81">
        <v>1.5036726600000001</v>
      </c>
      <c r="I12" s="82">
        <v>20813.41723096</v>
      </c>
      <c r="J12" s="82">
        <v>36134.221886339998</v>
      </c>
    </row>
    <row r="13" spans="1:10">
      <c r="A13" s="57">
        <v>1981</v>
      </c>
      <c r="B13" s="81">
        <v>21.104140109999999</v>
      </c>
      <c r="C13" s="82">
        <v>5773.9072847699999</v>
      </c>
      <c r="D13" s="83">
        <v>22224.731456950001</v>
      </c>
      <c r="E13" s="81">
        <v>13.08079268</v>
      </c>
      <c r="F13" s="82">
        <v>11980.85761589</v>
      </c>
      <c r="G13" s="83">
        <v>21478.93509934</v>
      </c>
      <c r="H13" s="81">
        <v>1.26905936</v>
      </c>
      <c r="I13" s="82">
        <v>16513.374834440001</v>
      </c>
      <c r="J13" s="82">
        <v>32471.01109272</v>
      </c>
    </row>
    <row r="14" spans="1:10">
      <c r="A14" s="57">
        <v>1982</v>
      </c>
      <c r="B14" s="81">
        <v>21.26249348</v>
      </c>
      <c r="C14" s="82">
        <v>5473.84268041</v>
      </c>
      <c r="D14" s="83">
        <v>22189.735824740001</v>
      </c>
      <c r="E14" s="81">
        <v>13.16208862</v>
      </c>
      <c r="F14" s="82">
        <v>12161.09876289</v>
      </c>
      <c r="G14" s="83">
        <v>22951.48979381</v>
      </c>
      <c r="H14" s="81">
        <v>1.4959717299999999</v>
      </c>
      <c r="I14" s="82">
        <v>16068.7393299</v>
      </c>
      <c r="J14" s="82">
        <v>33773.33969072</v>
      </c>
    </row>
    <row r="15" spans="1:10">
      <c r="A15" s="57">
        <v>1983</v>
      </c>
      <c r="B15" s="81">
        <v>22.36714546</v>
      </c>
      <c r="C15" s="82">
        <v>5914.6281406999997</v>
      </c>
      <c r="D15" s="83">
        <v>22418.631256280001</v>
      </c>
      <c r="E15" s="81">
        <v>13.450057640000001</v>
      </c>
      <c r="F15" s="82">
        <v>13158.95231156</v>
      </c>
      <c r="G15" s="83">
        <v>24096.633165830001</v>
      </c>
      <c r="H15" s="81">
        <v>1.92685456</v>
      </c>
      <c r="I15" s="82">
        <v>18793.183266330001</v>
      </c>
      <c r="J15" s="82">
        <v>38922.634371859996</v>
      </c>
    </row>
    <row r="16" spans="1:10">
      <c r="A16" s="57">
        <v>1984</v>
      </c>
      <c r="B16" s="81">
        <v>22.30129882</v>
      </c>
      <c r="C16" s="82">
        <v>5885.2651880399999</v>
      </c>
      <c r="D16" s="83">
        <v>23021.89628737</v>
      </c>
      <c r="E16" s="81">
        <v>14.15031115</v>
      </c>
      <c r="F16" s="82">
        <v>13128.34513018</v>
      </c>
      <c r="G16" s="83">
        <v>23223.676808100001</v>
      </c>
      <c r="H16" s="81">
        <v>2.1291135200000002</v>
      </c>
      <c r="I16" s="82">
        <v>18454.510125360001</v>
      </c>
      <c r="J16" s="82">
        <v>34401.476904529998</v>
      </c>
    </row>
    <row r="17" spans="1:10">
      <c r="A17" s="57">
        <v>1985</v>
      </c>
      <c r="B17" s="81">
        <v>23.112980090000001</v>
      </c>
      <c r="C17" s="82">
        <v>6004.1659851300001</v>
      </c>
      <c r="D17" s="83">
        <v>22934.941728620001</v>
      </c>
      <c r="E17" s="81">
        <v>14.033887719999999</v>
      </c>
      <c r="F17" s="82">
        <v>12707.197444240001</v>
      </c>
      <c r="G17" s="83">
        <v>22995.712639410001</v>
      </c>
      <c r="H17" s="81">
        <v>1.9575101699999999</v>
      </c>
      <c r="I17" s="82">
        <v>16701.87197955</v>
      </c>
      <c r="J17" s="82">
        <v>33353.101533460002</v>
      </c>
    </row>
    <row r="18" spans="1:10">
      <c r="A18" s="57">
        <v>1986</v>
      </c>
      <c r="B18" s="81">
        <v>24.629956530000001</v>
      </c>
      <c r="C18" s="82">
        <v>5971.6438356199997</v>
      </c>
      <c r="D18" s="83">
        <v>23239.647260270001</v>
      </c>
      <c r="E18" s="81">
        <v>13.43676477</v>
      </c>
      <c r="F18" s="82">
        <v>13137.616438360001</v>
      </c>
      <c r="G18" s="83">
        <v>23886.575342470001</v>
      </c>
      <c r="H18" s="81">
        <v>2.1680954799999999</v>
      </c>
      <c r="I18" s="82">
        <v>17867.158356159998</v>
      </c>
      <c r="J18" s="82">
        <v>36385.225890410002</v>
      </c>
    </row>
    <row r="19" spans="1:10">
      <c r="A19" s="57">
        <v>1987</v>
      </c>
      <c r="B19" s="81">
        <v>25.059357420000001</v>
      </c>
      <c r="C19" s="82">
        <v>6521.6664317200002</v>
      </c>
      <c r="D19" s="83">
        <v>23044.75770925</v>
      </c>
      <c r="E19" s="81">
        <v>13.81031542</v>
      </c>
      <c r="F19" s="82">
        <v>13849.899383260001</v>
      </c>
      <c r="G19" s="83">
        <v>24348.706916300001</v>
      </c>
      <c r="H19" s="81">
        <v>2.6778246800000001</v>
      </c>
      <c r="I19" s="82">
        <v>20832.460969160002</v>
      </c>
      <c r="J19" s="82">
        <v>37539.910308370003</v>
      </c>
    </row>
    <row r="20" spans="1:10">
      <c r="A20" s="57">
        <v>1988</v>
      </c>
      <c r="B20" s="81">
        <v>26.76433814</v>
      </c>
      <c r="C20" s="82">
        <v>6369.0111864399996</v>
      </c>
      <c r="D20" s="83">
        <v>23131.99741525</v>
      </c>
      <c r="E20" s="81">
        <v>13.208523680000001</v>
      </c>
      <c r="F20" s="82">
        <v>14027.34076271</v>
      </c>
      <c r="G20" s="83">
        <v>24400.997033899999</v>
      </c>
      <c r="H20" s="81">
        <v>2.5001269499999998</v>
      </c>
      <c r="I20" s="82">
        <v>20592.15101695</v>
      </c>
      <c r="J20" s="82">
        <v>37299.722415249998</v>
      </c>
    </row>
    <row r="21" spans="1:10">
      <c r="A21" s="57">
        <v>1989</v>
      </c>
      <c r="B21" s="81">
        <v>26.873470860000001</v>
      </c>
      <c r="C21" s="82">
        <v>6322.9170024200002</v>
      </c>
      <c r="D21" s="83">
        <v>22616.722844479998</v>
      </c>
      <c r="E21" s="81">
        <v>13.80438077</v>
      </c>
      <c r="F21" s="82">
        <v>13699.65350524</v>
      </c>
      <c r="G21" s="83">
        <v>24160.568412569999</v>
      </c>
      <c r="H21" s="81">
        <v>2.8420454300000002</v>
      </c>
      <c r="I21" s="82">
        <v>20725.116841259998</v>
      </c>
      <c r="J21" s="82">
        <v>37816.312771960002</v>
      </c>
    </row>
    <row r="22" spans="1:10">
      <c r="A22" s="57">
        <v>1990</v>
      </c>
      <c r="B22" s="81">
        <v>27.41129085</v>
      </c>
      <c r="C22" s="82">
        <v>6711.7782909899997</v>
      </c>
      <c r="D22" s="83">
        <v>23318.395727480001</v>
      </c>
      <c r="E22" s="81">
        <v>13.76596415</v>
      </c>
      <c r="F22" s="82">
        <v>15507.56374134</v>
      </c>
      <c r="G22" s="83">
        <v>26036.665935339999</v>
      </c>
      <c r="H22" s="81">
        <v>3.2175596</v>
      </c>
      <c r="I22" s="82">
        <v>17497.60600462</v>
      </c>
      <c r="J22" s="82">
        <v>34924.738337180002</v>
      </c>
    </row>
    <row r="23" spans="1:10">
      <c r="A23" s="57">
        <v>1991</v>
      </c>
      <c r="B23" s="81">
        <v>29.42846205</v>
      </c>
      <c r="C23" s="82">
        <v>6923.59411765</v>
      </c>
      <c r="D23" s="83">
        <v>23655.613235289999</v>
      </c>
      <c r="E23" s="81">
        <v>14.020901479999999</v>
      </c>
      <c r="F23" s="82">
        <v>14379.27926471</v>
      </c>
      <c r="G23" s="83">
        <v>24620.428897059999</v>
      </c>
      <c r="H23" s="81">
        <v>2.8402641000000002</v>
      </c>
      <c r="I23" s="82">
        <v>18911.669117649999</v>
      </c>
      <c r="J23" s="82">
        <v>36018.716249999998</v>
      </c>
    </row>
    <row r="24" spans="1:10">
      <c r="A24" s="57">
        <v>1992</v>
      </c>
      <c r="B24" s="81">
        <v>29.934731029999998</v>
      </c>
      <c r="C24" s="82">
        <v>6996.0235377999998</v>
      </c>
      <c r="D24" s="83">
        <v>23719.62913695</v>
      </c>
      <c r="E24" s="81">
        <v>13.622508590000001</v>
      </c>
      <c r="F24" s="82">
        <v>14924.85021398</v>
      </c>
      <c r="G24" s="83">
        <v>26343.915299569999</v>
      </c>
      <c r="H24" s="81">
        <v>2.6002770399999999</v>
      </c>
      <c r="I24" s="82">
        <v>18239.410699</v>
      </c>
      <c r="J24" s="82">
        <v>36068.38801712</v>
      </c>
    </row>
    <row r="25" spans="1:10">
      <c r="A25" s="57">
        <v>1993</v>
      </c>
      <c r="B25" s="81">
        <v>29.81754836</v>
      </c>
      <c r="C25" s="82">
        <v>6943.4833795000004</v>
      </c>
      <c r="D25" s="83">
        <v>23736.146987529999</v>
      </c>
      <c r="E25" s="81">
        <v>13.27563389</v>
      </c>
      <c r="F25" s="82">
        <v>16302.091412739999</v>
      </c>
      <c r="G25" s="83">
        <v>26611.654778389999</v>
      </c>
      <c r="H25" s="81">
        <v>2.76395474</v>
      </c>
      <c r="I25" s="82">
        <v>18856.085734069999</v>
      </c>
      <c r="J25" s="82">
        <v>36528.760387809998</v>
      </c>
    </row>
    <row r="26" spans="1:10">
      <c r="A26" s="57">
        <v>1994</v>
      </c>
      <c r="B26" s="81">
        <v>28.292547079999999</v>
      </c>
      <c r="C26" s="82">
        <v>6627.3141891900004</v>
      </c>
      <c r="D26" s="83">
        <v>24230.93341216</v>
      </c>
      <c r="E26" s="81">
        <v>12.454252439999999</v>
      </c>
      <c r="F26" s="82">
        <v>15198.64054054</v>
      </c>
      <c r="G26" s="83">
        <v>26940.768547299998</v>
      </c>
      <c r="H26" s="81">
        <v>2.7168428499999999</v>
      </c>
      <c r="I26" s="82">
        <v>21325.224324319999</v>
      </c>
      <c r="J26" s="82">
        <v>40333.834155409997</v>
      </c>
    </row>
    <row r="27" spans="1:10">
      <c r="A27" s="57">
        <v>1995</v>
      </c>
      <c r="B27" s="81">
        <v>28.131264479999999</v>
      </c>
      <c r="C27" s="82">
        <v>6946.2944262299998</v>
      </c>
      <c r="D27" s="83">
        <v>23756.041081970001</v>
      </c>
      <c r="E27" s="81">
        <v>11.97139859</v>
      </c>
      <c r="F27" s="82">
        <v>14767.307409839999</v>
      </c>
      <c r="G27" s="83">
        <v>27273.49593443</v>
      </c>
      <c r="H27" s="81">
        <v>2.9070468300000001</v>
      </c>
      <c r="I27" s="82">
        <v>20530.15908197</v>
      </c>
      <c r="J27" s="82">
        <v>39552.429147540002</v>
      </c>
    </row>
    <row r="28" spans="1:10">
      <c r="A28" s="57">
        <v>1996</v>
      </c>
      <c r="B28" s="81">
        <v>29.102491279999999</v>
      </c>
      <c r="C28" s="82">
        <v>7372.1410338200003</v>
      </c>
      <c r="D28" s="83">
        <v>24545.056732609999</v>
      </c>
      <c r="E28" s="81">
        <v>11.44688706</v>
      </c>
      <c r="F28" s="82">
        <v>16830.737077220001</v>
      </c>
      <c r="G28" s="83">
        <v>29402.323994890001</v>
      </c>
      <c r="H28" s="81">
        <v>2.3281734100000002</v>
      </c>
      <c r="I28" s="82">
        <v>23229.199106569999</v>
      </c>
      <c r="J28" s="82">
        <v>40360.385705170003</v>
      </c>
    </row>
    <row r="29" spans="1:10">
      <c r="A29" s="57">
        <v>1997</v>
      </c>
      <c r="B29" s="81">
        <v>27.175960150000002</v>
      </c>
      <c r="C29" s="82">
        <v>7065.1661883999996</v>
      </c>
      <c r="D29" s="83">
        <v>24709.045414849999</v>
      </c>
      <c r="E29" s="81">
        <v>13.11963182</v>
      </c>
      <c r="F29" s="82">
        <v>16153.613225200001</v>
      </c>
      <c r="G29" s="83">
        <v>28616.91447286</v>
      </c>
      <c r="H29" s="81">
        <v>2.9893356199999999</v>
      </c>
      <c r="I29" s="82">
        <v>23496.1646912</v>
      </c>
      <c r="J29" s="82">
        <v>42585.438771050001</v>
      </c>
    </row>
    <row r="30" spans="1:10">
      <c r="A30" s="57">
        <v>1998</v>
      </c>
      <c r="B30" s="81">
        <v>28.95291967</v>
      </c>
      <c r="C30" s="82">
        <v>7269.0658895699999</v>
      </c>
      <c r="D30" s="83">
        <v>25193.009815950001</v>
      </c>
      <c r="E30" s="81">
        <v>11.96130956</v>
      </c>
      <c r="F30" s="82">
        <v>17651.153374230002</v>
      </c>
      <c r="G30" s="83">
        <v>29613.82141104</v>
      </c>
      <c r="H30" s="81">
        <v>2.7586887199999999</v>
      </c>
      <c r="I30" s="82">
        <v>24647.428711659999</v>
      </c>
      <c r="J30" s="82">
        <v>41247.536134970003</v>
      </c>
    </row>
    <row r="31" spans="1:10">
      <c r="A31" s="57">
        <v>1999</v>
      </c>
      <c r="B31" s="81">
        <v>30.649600800000002</v>
      </c>
      <c r="C31" s="82">
        <v>7821.5599278</v>
      </c>
      <c r="D31" s="83">
        <v>25919.7368231</v>
      </c>
      <c r="E31" s="81">
        <v>12.196381860000001</v>
      </c>
      <c r="F31" s="82">
        <v>17311.29963899</v>
      </c>
      <c r="G31" s="83">
        <v>29371.505054149999</v>
      </c>
      <c r="H31" s="81">
        <v>2.2783405299999999</v>
      </c>
      <c r="I31" s="82">
        <v>23134.191335740001</v>
      </c>
      <c r="J31" s="82">
        <v>42743.17256318</v>
      </c>
    </row>
    <row r="32" spans="1:10">
      <c r="A32" s="57">
        <v>2000</v>
      </c>
      <c r="B32" s="81">
        <v>27.662568480000001</v>
      </c>
      <c r="C32" s="82">
        <v>7965.0783062600003</v>
      </c>
      <c r="D32" s="83">
        <v>25556.522679810001</v>
      </c>
      <c r="E32" s="81">
        <v>12.90763052</v>
      </c>
      <c r="F32" s="82">
        <v>17189.397563809998</v>
      </c>
      <c r="G32" s="83">
        <v>28568.080858469999</v>
      </c>
      <c r="H32" s="81">
        <v>2.4020346099999998</v>
      </c>
      <c r="I32" s="82">
        <v>24274.52436195</v>
      </c>
      <c r="J32" s="82">
        <v>44088.604872390002</v>
      </c>
    </row>
    <row r="33" spans="1:10">
      <c r="A33" s="57">
        <v>2001</v>
      </c>
      <c r="B33" s="81">
        <v>28.134588730000001</v>
      </c>
      <c r="C33" s="82">
        <v>7641.0202247200004</v>
      </c>
      <c r="D33" s="83">
        <v>25421.086516849999</v>
      </c>
      <c r="E33" s="81">
        <v>12.474748379999999</v>
      </c>
      <c r="F33" s="82">
        <v>15252.65191011</v>
      </c>
      <c r="G33" s="83">
        <v>28205.650617980002</v>
      </c>
      <c r="H33" s="81">
        <v>2.3615607399999998</v>
      </c>
      <c r="I33" s="82">
        <v>22776.117977530001</v>
      </c>
      <c r="J33" s="82">
        <v>40017.39438202</v>
      </c>
    </row>
    <row r="34" spans="1:10">
      <c r="A34" s="57">
        <v>2002</v>
      </c>
      <c r="B34" s="81">
        <v>28.425171290000002</v>
      </c>
      <c r="C34" s="82">
        <v>7471.87412451</v>
      </c>
      <c r="D34" s="83">
        <v>25501.541523069998</v>
      </c>
      <c r="E34" s="81">
        <v>12.33785718</v>
      </c>
      <c r="F34" s="82">
        <v>17446.892718179999</v>
      </c>
      <c r="G34" s="83">
        <v>30590.21856587</v>
      </c>
      <c r="H34" s="81">
        <v>2.1595872900000002</v>
      </c>
      <c r="I34" s="82">
        <v>20887.80767093</v>
      </c>
      <c r="J34" s="82">
        <v>40534.947415230003</v>
      </c>
    </row>
    <row r="35" spans="1:10">
      <c r="A35" s="57">
        <v>2003</v>
      </c>
      <c r="B35" s="81">
        <v>29.355137020000001</v>
      </c>
      <c r="C35" s="82">
        <v>8058.8910179599998</v>
      </c>
      <c r="D35" s="83">
        <v>25970.701796410001</v>
      </c>
      <c r="E35" s="81">
        <v>11.90323025</v>
      </c>
      <c r="F35" s="82">
        <v>17085.988023950002</v>
      </c>
      <c r="G35" s="83">
        <v>30023.877844310002</v>
      </c>
      <c r="H35" s="81">
        <v>2.6602342999999999</v>
      </c>
      <c r="I35" s="82">
        <v>24589.58443114</v>
      </c>
      <c r="J35" s="82">
        <v>44233.724550899999</v>
      </c>
    </row>
    <row r="36" spans="1:10">
      <c r="A36" s="57">
        <v>2004</v>
      </c>
      <c r="B36" s="81">
        <v>29.462802620000001</v>
      </c>
      <c r="C36" s="82">
        <v>7997.0289931500001</v>
      </c>
      <c r="D36" s="83">
        <v>25736.41557723</v>
      </c>
      <c r="E36" s="81">
        <v>12.29521804</v>
      </c>
      <c r="F36" s="82">
        <v>18806.80611492</v>
      </c>
      <c r="G36" s="83">
        <v>31279.18394834</v>
      </c>
      <c r="H36" s="81">
        <v>2.4043938100000002</v>
      </c>
      <c r="I36" s="82">
        <v>23853.20716921</v>
      </c>
      <c r="J36" s="82">
        <v>42688.738244599997</v>
      </c>
    </row>
    <row r="37" spans="1:10">
      <c r="A37" s="57">
        <v>2005</v>
      </c>
      <c r="B37" s="81">
        <v>29.307176729999998</v>
      </c>
      <c r="C37" s="82">
        <v>8068.62724936</v>
      </c>
      <c r="D37" s="83">
        <v>26601.81578406</v>
      </c>
      <c r="E37" s="81">
        <v>13.30468303</v>
      </c>
      <c r="F37" s="82">
        <v>17482.02570694</v>
      </c>
      <c r="G37" s="83">
        <v>30075.808071979998</v>
      </c>
      <c r="H37" s="81">
        <v>2.47458343</v>
      </c>
      <c r="I37" s="82">
        <v>23300.402467870001</v>
      </c>
      <c r="J37" s="82">
        <v>43032.678663240004</v>
      </c>
    </row>
    <row r="38" spans="1:10">
      <c r="A38" s="57">
        <v>2006</v>
      </c>
      <c r="B38" s="81">
        <v>29.694410550000001</v>
      </c>
      <c r="C38" s="82">
        <v>8095.5359290300003</v>
      </c>
      <c r="D38" s="83">
        <v>26278.2643174</v>
      </c>
      <c r="E38" s="81">
        <v>12.94777304</v>
      </c>
      <c r="F38" s="82">
        <v>15469.176934450001</v>
      </c>
      <c r="G38" s="83">
        <v>29739.492656480001</v>
      </c>
      <c r="H38" s="81">
        <v>2.1307247999999999</v>
      </c>
      <c r="I38" s="82">
        <v>21914.6673238</v>
      </c>
      <c r="J38" s="82">
        <v>42849.620108429997</v>
      </c>
    </row>
    <row r="39" spans="1:10">
      <c r="A39" s="57">
        <v>2007</v>
      </c>
      <c r="B39" s="81">
        <v>28.982537969999999</v>
      </c>
      <c r="C39" s="82">
        <v>7820.9296766999996</v>
      </c>
      <c r="D39" s="83">
        <v>26404.52983413</v>
      </c>
      <c r="E39" s="81">
        <v>12.2969215</v>
      </c>
      <c r="F39" s="82">
        <v>17575.122868990002</v>
      </c>
      <c r="G39" s="83">
        <v>30119.366816729998</v>
      </c>
      <c r="H39" s="81">
        <v>1.8205989199999999</v>
      </c>
      <c r="I39" s="82">
        <v>25107.318384269998</v>
      </c>
      <c r="J39" s="82">
        <v>44986.03771502</v>
      </c>
    </row>
    <row r="40" spans="1:10">
      <c r="A40" s="57">
        <v>2008</v>
      </c>
      <c r="B40" s="81">
        <v>28.365416239999998</v>
      </c>
      <c r="C40" s="82">
        <v>7968.9235198699998</v>
      </c>
      <c r="D40" s="83">
        <v>26314.381578050001</v>
      </c>
      <c r="E40" s="81">
        <v>13.23225323</v>
      </c>
      <c r="F40" s="82">
        <v>17930.077919700001</v>
      </c>
      <c r="G40" s="83">
        <v>30879.578639489999</v>
      </c>
      <c r="H40" s="81">
        <v>2.4398979000000001</v>
      </c>
      <c r="I40" s="82">
        <v>21516.093503640001</v>
      </c>
      <c r="J40" s="82">
        <v>42917.633731690003</v>
      </c>
    </row>
    <row r="41" spans="1:10">
      <c r="A41" s="57">
        <v>2009</v>
      </c>
      <c r="B41" s="81">
        <v>28.966391269999999</v>
      </c>
      <c r="C41" s="82">
        <v>8488.4813137199999</v>
      </c>
      <c r="D41" s="83">
        <v>28138.305021489999</v>
      </c>
      <c r="E41" s="81">
        <v>12.911172390000001</v>
      </c>
      <c r="F41" s="82">
        <v>19644.77104032</v>
      </c>
      <c r="G41" s="83">
        <v>33430.468907199996</v>
      </c>
      <c r="H41" s="81">
        <v>2.4958269899999999</v>
      </c>
      <c r="I41" s="82">
        <v>24859.123847319999</v>
      </c>
      <c r="J41" s="82">
        <v>44247.219381249997</v>
      </c>
    </row>
    <row r="42" spans="1:10">
      <c r="A42" s="61">
        <v>2010</v>
      </c>
      <c r="B42" s="84">
        <v>27.04355468</v>
      </c>
      <c r="C42" s="85">
        <v>8400</v>
      </c>
      <c r="D42" s="86">
        <v>27814</v>
      </c>
      <c r="E42" s="84">
        <v>13.67329286</v>
      </c>
      <c r="F42" s="85">
        <v>19403</v>
      </c>
      <c r="G42" s="86">
        <v>34445</v>
      </c>
      <c r="H42" s="84">
        <v>2.50568145</v>
      </c>
      <c r="I42" s="85">
        <v>23880</v>
      </c>
      <c r="J42" s="85">
        <v>45069</v>
      </c>
    </row>
    <row r="43" spans="1:10">
      <c r="A43" s="162" t="s">
        <v>139</v>
      </c>
      <c r="B43" s="162"/>
      <c r="C43" s="162"/>
      <c r="D43" s="162"/>
      <c r="E43" s="162"/>
      <c r="F43" s="162"/>
      <c r="G43" s="162"/>
      <c r="H43" s="162"/>
      <c r="I43" s="162"/>
      <c r="J43" s="162"/>
    </row>
    <row r="44" spans="1:10">
      <c r="A44" s="162" t="s">
        <v>212</v>
      </c>
      <c r="B44" s="162"/>
      <c r="C44" s="162"/>
      <c r="D44" s="162"/>
      <c r="E44" s="162"/>
      <c r="F44" s="162"/>
      <c r="G44" s="162"/>
      <c r="H44" s="162"/>
      <c r="I44" s="162"/>
      <c r="J44" s="162"/>
    </row>
    <row r="45" spans="1:10" ht="36" customHeight="1">
      <c r="A45" s="154" t="s">
        <v>209</v>
      </c>
      <c r="B45" s="154"/>
      <c r="C45" s="154"/>
      <c r="D45" s="154"/>
      <c r="E45" s="154"/>
      <c r="F45" s="154"/>
      <c r="G45" s="154"/>
      <c r="H45" s="154"/>
      <c r="I45" s="154"/>
      <c r="J45" s="154"/>
    </row>
    <row r="46" spans="1:10">
      <c r="A46" s="162" t="s">
        <v>102</v>
      </c>
      <c r="B46" s="162"/>
      <c r="C46" s="162"/>
      <c r="D46" s="162"/>
      <c r="E46" s="162"/>
      <c r="F46" s="162"/>
      <c r="G46" s="162"/>
      <c r="H46" s="162"/>
      <c r="I46" s="162"/>
      <c r="J46" s="162"/>
    </row>
  </sheetData>
  <mergeCells count="8">
    <mergeCell ref="A45:J45"/>
    <mergeCell ref="A44:J44"/>
    <mergeCell ref="A46:J46"/>
    <mergeCell ref="A3:J3"/>
    <mergeCell ref="C5:D5"/>
    <mergeCell ref="F5:G5"/>
    <mergeCell ref="I5:J5"/>
    <mergeCell ref="A43:J43"/>
  </mergeCells>
  <pageMargins left="0.7" right="0.7" top="0.75" bottom="0.75" header="0.3" footer="0.3"/>
  <pageSetup scale="7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L27"/>
  <sheetViews>
    <sheetView workbookViewId="0"/>
  </sheetViews>
  <sheetFormatPr defaultRowHeight="15"/>
  <cols>
    <col min="1" max="1" width="2.7109375" style="35" customWidth="1"/>
    <col min="2" max="2" width="52.85546875" style="35" customWidth="1"/>
    <col min="3" max="38" width="17" style="51" bestFit="1" customWidth="1"/>
    <col min="39" max="16384" width="9.140625" style="35"/>
  </cols>
  <sheetData>
    <row r="1" spans="1:38">
      <c r="A1" s="2" t="s">
        <v>213</v>
      </c>
    </row>
    <row r="3" spans="1:38">
      <c r="A3" s="161" t="s">
        <v>746</v>
      </c>
      <c r="B3" s="161"/>
      <c r="C3" s="132"/>
    </row>
    <row r="4" spans="1:38" ht="45" customHeight="1">
      <c r="A4" s="170" t="s">
        <v>745</v>
      </c>
      <c r="B4" s="170"/>
      <c r="C4" s="133"/>
    </row>
    <row r="6" spans="1:38" s="2" customFormat="1">
      <c r="A6" s="2" t="s">
        <v>218</v>
      </c>
      <c r="B6" s="35"/>
      <c r="C6" s="131">
        <v>1975</v>
      </c>
      <c r="D6" s="131">
        <v>1976</v>
      </c>
      <c r="E6" s="131">
        <v>1977</v>
      </c>
      <c r="F6" s="131">
        <v>1978</v>
      </c>
      <c r="G6" s="131">
        <v>1979</v>
      </c>
      <c r="H6" s="131">
        <v>1980</v>
      </c>
      <c r="I6" s="131">
        <v>1981</v>
      </c>
      <c r="J6" s="131">
        <v>1982</v>
      </c>
      <c r="K6" s="131">
        <v>1983</v>
      </c>
      <c r="L6" s="131">
        <v>1984</v>
      </c>
      <c r="M6" s="131">
        <v>1985</v>
      </c>
      <c r="N6" s="131">
        <v>1986</v>
      </c>
      <c r="O6" s="131">
        <v>1987</v>
      </c>
      <c r="P6" s="131">
        <v>1988</v>
      </c>
      <c r="Q6" s="131">
        <v>1989</v>
      </c>
      <c r="R6" s="131">
        <v>1990</v>
      </c>
      <c r="S6" s="131">
        <v>1991</v>
      </c>
      <c r="T6" s="131">
        <v>1992</v>
      </c>
      <c r="U6" s="131">
        <v>1993</v>
      </c>
      <c r="V6" s="131">
        <v>1994</v>
      </c>
      <c r="W6" s="131">
        <v>1995</v>
      </c>
      <c r="X6" s="131">
        <v>1996</v>
      </c>
      <c r="Y6" s="131">
        <v>1997</v>
      </c>
      <c r="Z6" s="131">
        <v>1998</v>
      </c>
      <c r="AA6" s="131">
        <v>1999</v>
      </c>
      <c r="AB6" s="131">
        <v>2000</v>
      </c>
      <c r="AC6" s="131">
        <v>2001</v>
      </c>
      <c r="AD6" s="131">
        <v>2002</v>
      </c>
      <c r="AE6" s="131">
        <v>2003</v>
      </c>
      <c r="AF6" s="131">
        <v>2004</v>
      </c>
      <c r="AG6" s="131">
        <v>2005</v>
      </c>
      <c r="AH6" s="131">
        <v>2006</v>
      </c>
      <c r="AI6" s="131">
        <v>2007</v>
      </c>
      <c r="AJ6" s="131">
        <v>2008</v>
      </c>
      <c r="AK6" s="131">
        <v>2009</v>
      </c>
      <c r="AL6" s="131">
        <v>2010</v>
      </c>
    </row>
    <row r="7" spans="1:38">
      <c r="B7" s="35" t="s">
        <v>17</v>
      </c>
      <c r="C7" s="100" t="s">
        <v>222</v>
      </c>
      <c r="D7" s="100" t="s">
        <v>223</v>
      </c>
      <c r="E7" s="100" t="s">
        <v>224</v>
      </c>
      <c r="F7" s="100" t="s">
        <v>225</v>
      </c>
      <c r="G7" s="100" t="s">
        <v>226</v>
      </c>
      <c r="H7" s="100" t="s">
        <v>227</v>
      </c>
      <c r="I7" s="100" t="s">
        <v>228</v>
      </c>
      <c r="J7" s="100" t="s">
        <v>229</v>
      </c>
      <c r="K7" s="100" t="s">
        <v>230</v>
      </c>
      <c r="L7" s="100" t="s">
        <v>231</v>
      </c>
      <c r="M7" s="100" t="s">
        <v>232</v>
      </c>
      <c r="N7" s="100" t="s">
        <v>233</v>
      </c>
      <c r="O7" s="100" t="s">
        <v>234</v>
      </c>
      <c r="P7" s="100" t="s">
        <v>235</v>
      </c>
      <c r="Q7" s="100" t="s">
        <v>236</v>
      </c>
      <c r="R7" s="100" t="s">
        <v>237</v>
      </c>
      <c r="S7" s="100" t="s">
        <v>238</v>
      </c>
      <c r="T7" s="100" t="s">
        <v>239</v>
      </c>
      <c r="U7" s="100" t="s">
        <v>240</v>
      </c>
      <c r="V7" s="100" t="s">
        <v>241</v>
      </c>
      <c r="W7" s="100" t="s">
        <v>242</v>
      </c>
      <c r="X7" s="100" t="s">
        <v>243</v>
      </c>
      <c r="Y7" s="100" t="s">
        <v>244</v>
      </c>
      <c r="Z7" s="100" t="s">
        <v>245</v>
      </c>
      <c r="AA7" s="100" t="s">
        <v>246</v>
      </c>
      <c r="AB7" s="100" t="s">
        <v>247</v>
      </c>
      <c r="AC7" s="100" t="s">
        <v>248</v>
      </c>
      <c r="AD7" s="100" t="s">
        <v>249</v>
      </c>
      <c r="AE7" s="100" t="s">
        <v>250</v>
      </c>
      <c r="AF7" s="100" t="s">
        <v>251</v>
      </c>
      <c r="AG7" s="100" t="s">
        <v>252</v>
      </c>
      <c r="AH7" s="100" t="s">
        <v>252</v>
      </c>
      <c r="AI7" s="100" t="s">
        <v>253</v>
      </c>
      <c r="AJ7" s="100" t="s">
        <v>254</v>
      </c>
      <c r="AK7" s="100" t="s">
        <v>255</v>
      </c>
      <c r="AL7" s="100" t="s">
        <v>751</v>
      </c>
    </row>
    <row r="8" spans="1:38">
      <c r="B8" s="35" t="s">
        <v>96</v>
      </c>
      <c r="C8" s="100" t="s">
        <v>256</v>
      </c>
      <c r="D8" s="100" t="s">
        <v>257</v>
      </c>
      <c r="E8" s="100" t="s">
        <v>258</v>
      </c>
      <c r="F8" s="100" t="s">
        <v>259</v>
      </c>
      <c r="G8" s="100" t="s">
        <v>260</v>
      </c>
      <c r="H8" s="100" t="s">
        <v>261</v>
      </c>
      <c r="I8" s="100" t="s">
        <v>262</v>
      </c>
      <c r="J8" s="100" t="s">
        <v>263</v>
      </c>
      <c r="K8" s="100" t="s">
        <v>264</v>
      </c>
      <c r="L8" s="100" t="s">
        <v>265</v>
      </c>
      <c r="M8" s="100" t="s">
        <v>266</v>
      </c>
      <c r="N8" s="100" t="s">
        <v>267</v>
      </c>
      <c r="O8" s="100" t="s">
        <v>268</v>
      </c>
      <c r="P8" s="100" t="s">
        <v>269</v>
      </c>
      <c r="Q8" s="100" t="s">
        <v>270</v>
      </c>
      <c r="R8" s="100" t="s">
        <v>271</v>
      </c>
      <c r="S8" s="100" t="s">
        <v>272</v>
      </c>
      <c r="T8" s="100" t="s">
        <v>273</v>
      </c>
      <c r="U8" s="100" t="s">
        <v>274</v>
      </c>
      <c r="V8" s="100" t="s">
        <v>275</v>
      </c>
      <c r="W8" s="100" t="s">
        <v>276</v>
      </c>
      <c r="X8" s="100" t="s">
        <v>277</v>
      </c>
      <c r="Y8" s="100" t="s">
        <v>278</v>
      </c>
      <c r="Z8" s="100" t="s">
        <v>279</v>
      </c>
      <c r="AA8" s="100" t="s">
        <v>280</v>
      </c>
      <c r="AB8" s="100" t="s">
        <v>281</v>
      </c>
      <c r="AC8" s="100" t="s">
        <v>282</v>
      </c>
      <c r="AD8" s="100" t="s">
        <v>283</v>
      </c>
      <c r="AE8" s="100" t="s">
        <v>284</v>
      </c>
      <c r="AF8" s="100" t="s">
        <v>285</v>
      </c>
      <c r="AG8" s="100" t="s">
        <v>286</v>
      </c>
      <c r="AH8" s="100" t="s">
        <v>287</v>
      </c>
      <c r="AI8" s="100" t="s">
        <v>288</v>
      </c>
      <c r="AJ8" s="100" t="s">
        <v>289</v>
      </c>
      <c r="AK8" s="100" t="s">
        <v>290</v>
      </c>
      <c r="AL8" s="100" t="s">
        <v>752</v>
      </c>
    </row>
    <row r="9" spans="1:38">
      <c r="B9" s="35" t="s">
        <v>221</v>
      </c>
      <c r="C9" s="100" t="s">
        <v>291</v>
      </c>
      <c r="D9" s="100" t="s">
        <v>292</v>
      </c>
      <c r="E9" s="100" t="s">
        <v>293</v>
      </c>
      <c r="F9" s="100" t="s">
        <v>294</v>
      </c>
      <c r="G9" s="100" t="s">
        <v>295</v>
      </c>
      <c r="H9" s="100" t="s">
        <v>296</v>
      </c>
      <c r="I9" s="100" t="s">
        <v>297</v>
      </c>
      <c r="J9" s="100" t="s">
        <v>298</v>
      </c>
      <c r="K9" s="100" t="s">
        <v>299</v>
      </c>
      <c r="L9" s="100" t="s">
        <v>300</v>
      </c>
      <c r="M9" s="100" t="s">
        <v>301</v>
      </c>
      <c r="N9" s="100" t="s">
        <v>302</v>
      </c>
      <c r="O9" s="100" t="s">
        <v>303</v>
      </c>
      <c r="P9" s="100" t="s">
        <v>304</v>
      </c>
      <c r="Q9" s="100" t="s">
        <v>305</v>
      </c>
      <c r="R9" s="100" t="s">
        <v>306</v>
      </c>
      <c r="S9" s="100" t="s">
        <v>307</v>
      </c>
      <c r="T9" s="100" t="s">
        <v>308</v>
      </c>
      <c r="U9" s="100" t="s">
        <v>309</v>
      </c>
      <c r="V9" s="100" t="s">
        <v>310</v>
      </c>
      <c r="W9" s="100" t="s">
        <v>311</v>
      </c>
      <c r="X9" s="100" t="s">
        <v>312</v>
      </c>
      <c r="Y9" s="100" t="s">
        <v>313</v>
      </c>
      <c r="Z9" s="100" t="s">
        <v>314</v>
      </c>
      <c r="AA9" s="100" t="s">
        <v>315</v>
      </c>
      <c r="AB9" s="100" t="s">
        <v>316</v>
      </c>
      <c r="AC9" s="100" t="s">
        <v>317</v>
      </c>
      <c r="AD9" s="100" t="s">
        <v>318</v>
      </c>
      <c r="AE9" s="100" t="s">
        <v>319</v>
      </c>
      <c r="AF9" s="100" t="s">
        <v>320</v>
      </c>
      <c r="AG9" s="100" t="s">
        <v>321</v>
      </c>
      <c r="AH9" s="100" t="s">
        <v>322</v>
      </c>
      <c r="AI9" s="100" t="s">
        <v>323</v>
      </c>
      <c r="AJ9" s="100" t="s">
        <v>324</v>
      </c>
      <c r="AK9" s="100" t="s">
        <v>325</v>
      </c>
      <c r="AL9" s="100" t="s">
        <v>753</v>
      </c>
    </row>
    <row r="10" spans="1:38">
      <c r="B10" s="35" t="s">
        <v>98</v>
      </c>
      <c r="C10" s="100" t="s">
        <v>326</v>
      </c>
      <c r="D10" s="100" t="s">
        <v>327</v>
      </c>
      <c r="E10" s="100" t="s">
        <v>328</v>
      </c>
      <c r="F10" s="100" t="s">
        <v>329</v>
      </c>
      <c r="G10" s="100" t="s">
        <v>330</v>
      </c>
      <c r="H10" s="100" t="s">
        <v>331</v>
      </c>
      <c r="I10" s="100" t="s">
        <v>332</v>
      </c>
      <c r="J10" s="100" t="s">
        <v>333</v>
      </c>
      <c r="K10" s="100" t="s">
        <v>334</v>
      </c>
      <c r="L10" s="100" t="s">
        <v>335</v>
      </c>
      <c r="M10" s="100" t="s">
        <v>336</v>
      </c>
      <c r="N10" s="100" t="s">
        <v>337</v>
      </c>
      <c r="O10" s="100" t="s">
        <v>338</v>
      </c>
      <c r="P10" s="100" t="s">
        <v>339</v>
      </c>
      <c r="Q10" s="100" t="s">
        <v>340</v>
      </c>
      <c r="R10" s="100" t="s">
        <v>341</v>
      </c>
      <c r="S10" s="100" t="s">
        <v>342</v>
      </c>
      <c r="T10" s="100" t="s">
        <v>343</v>
      </c>
      <c r="U10" s="100" t="s">
        <v>344</v>
      </c>
      <c r="V10" s="100" t="s">
        <v>345</v>
      </c>
      <c r="W10" s="100" t="s">
        <v>346</v>
      </c>
      <c r="X10" s="100" t="s">
        <v>347</v>
      </c>
      <c r="Y10" s="100" t="s">
        <v>348</v>
      </c>
      <c r="Z10" s="100" t="s">
        <v>349</v>
      </c>
      <c r="AA10" s="100" t="s">
        <v>350</v>
      </c>
      <c r="AB10" s="100" t="s">
        <v>351</v>
      </c>
      <c r="AC10" s="100" t="s">
        <v>352</v>
      </c>
      <c r="AD10" s="100" t="s">
        <v>353</v>
      </c>
      <c r="AE10" s="100" t="s">
        <v>354</v>
      </c>
      <c r="AF10" s="100" t="s">
        <v>355</v>
      </c>
      <c r="AG10" s="100" t="s">
        <v>356</v>
      </c>
      <c r="AH10" s="100" t="s">
        <v>357</v>
      </c>
      <c r="AI10" s="100" t="s">
        <v>358</v>
      </c>
      <c r="AJ10" s="100" t="s">
        <v>359</v>
      </c>
      <c r="AK10" s="100" t="s">
        <v>360</v>
      </c>
      <c r="AL10" s="100" t="s">
        <v>754</v>
      </c>
    </row>
    <row r="11" spans="1:38">
      <c r="B11" s="35" t="s">
        <v>18</v>
      </c>
      <c r="C11" s="100" t="s">
        <v>361</v>
      </c>
      <c r="D11" s="100" t="s">
        <v>362</v>
      </c>
      <c r="E11" s="100" t="s">
        <v>363</v>
      </c>
      <c r="F11" s="100" t="s">
        <v>364</v>
      </c>
      <c r="G11" s="100" t="s">
        <v>365</v>
      </c>
      <c r="H11" s="100" t="s">
        <v>366</v>
      </c>
      <c r="I11" s="100" t="s">
        <v>367</v>
      </c>
      <c r="J11" s="100" t="s">
        <v>368</v>
      </c>
      <c r="K11" s="100" t="s">
        <v>369</v>
      </c>
      <c r="L11" s="100" t="s">
        <v>370</v>
      </c>
      <c r="M11" s="100" t="s">
        <v>371</v>
      </c>
      <c r="N11" s="100" t="s">
        <v>372</v>
      </c>
      <c r="O11" s="100" t="s">
        <v>373</v>
      </c>
      <c r="P11" s="100" t="s">
        <v>374</v>
      </c>
      <c r="Q11" s="100" t="s">
        <v>375</v>
      </c>
      <c r="R11" s="100" t="s">
        <v>376</v>
      </c>
      <c r="S11" s="100" t="s">
        <v>377</v>
      </c>
      <c r="T11" s="100" t="s">
        <v>378</v>
      </c>
      <c r="U11" s="100" t="s">
        <v>379</v>
      </c>
      <c r="V11" s="100" t="s">
        <v>380</v>
      </c>
      <c r="W11" s="100" t="s">
        <v>381</v>
      </c>
      <c r="X11" s="100" t="s">
        <v>382</v>
      </c>
      <c r="Y11" s="100" t="s">
        <v>383</v>
      </c>
      <c r="Z11" s="100" t="s">
        <v>384</v>
      </c>
      <c r="AA11" s="100" t="s">
        <v>385</v>
      </c>
      <c r="AB11" s="100" t="s">
        <v>386</v>
      </c>
      <c r="AC11" s="100" t="s">
        <v>387</v>
      </c>
      <c r="AD11" s="100" t="s">
        <v>388</v>
      </c>
      <c r="AE11" s="100" t="s">
        <v>389</v>
      </c>
      <c r="AF11" s="100" t="s">
        <v>390</v>
      </c>
      <c r="AG11" s="100" t="s">
        <v>391</v>
      </c>
      <c r="AH11" s="100" t="s">
        <v>392</v>
      </c>
      <c r="AI11" s="100" t="s">
        <v>393</v>
      </c>
      <c r="AJ11" s="100" t="s">
        <v>394</v>
      </c>
      <c r="AK11" s="100" t="s">
        <v>395</v>
      </c>
      <c r="AL11" s="100" t="s">
        <v>755</v>
      </c>
    </row>
    <row r="13" spans="1:38">
      <c r="A13" s="2" t="s">
        <v>219</v>
      </c>
    </row>
    <row r="14" spans="1:38">
      <c r="B14" s="35" t="s">
        <v>17</v>
      </c>
      <c r="C14" s="100" t="s">
        <v>396</v>
      </c>
      <c r="D14" s="100" t="s">
        <v>397</v>
      </c>
      <c r="E14" s="100" t="s">
        <v>398</v>
      </c>
      <c r="F14" s="100" t="s">
        <v>399</v>
      </c>
      <c r="G14" s="100" t="s">
        <v>400</v>
      </c>
      <c r="H14" s="100" t="s">
        <v>401</v>
      </c>
      <c r="I14" s="100" t="s">
        <v>402</v>
      </c>
      <c r="J14" s="100" t="s">
        <v>403</v>
      </c>
      <c r="K14" s="100" t="s">
        <v>404</v>
      </c>
      <c r="L14" s="100" t="s">
        <v>405</v>
      </c>
      <c r="M14" s="100" t="s">
        <v>406</v>
      </c>
      <c r="N14" s="100" t="s">
        <v>407</v>
      </c>
      <c r="O14" s="100" t="s">
        <v>408</v>
      </c>
      <c r="P14" s="100" t="s">
        <v>409</v>
      </c>
      <c r="Q14" s="100" t="s">
        <v>410</v>
      </c>
      <c r="R14" s="100" t="s">
        <v>411</v>
      </c>
      <c r="S14" s="100" t="s">
        <v>412</v>
      </c>
      <c r="T14" s="100" t="s">
        <v>413</v>
      </c>
      <c r="U14" s="100" t="s">
        <v>414</v>
      </c>
      <c r="V14" s="100" t="s">
        <v>415</v>
      </c>
      <c r="W14" s="100" t="s">
        <v>416</v>
      </c>
      <c r="X14" s="100" t="s">
        <v>417</v>
      </c>
      <c r="Y14" s="100" t="s">
        <v>418</v>
      </c>
      <c r="Z14" s="100" t="s">
        <v>419</v>
      </c>
      <c r="AA14" s="100" t="s">
        <v>420</v>
      </c>
      <c r="AB14" s="100" t="s">
        <v>421</v>
      </c>
      <c r="AC14" s="100" t="s">
        <v>422</v>
      </c>
      <c r="AD14" s="100" t="s">
        <v>423</v>
      </c>
      <c r="AE14" s="100" t="s">
        <v>424</v>
      </c>
      <c r="AF14" s="100" t="s">
        <v>425</v>
      </c>
      <c r="AG14" s="100" t="s">
        <v>426</v>
      </c>
      <c r="AH14" s="100" t="s">
        <v>427</v>
      </c>
      <c r="AI14" s="100" t="s">
        <v>428</v>
      </c>
      <c r="AJ14" s="100" t="s">
        <v>429</v>
      </c>
      <c r="AK14" s="100" t="s">
        <v>430</v>
      </c>
      <c r="AL14" s="100" t="s">
        <v>756</v>
      </c>
    </row>
    <row r="15" spans="1:38">
      <c r="B15" s="35" t="s">
        <v>96</v>
      </c>
      <c r="C15" s="100" t="s">
        <v>431</v>
      </c>
      <c r="D15" s="100" t="s">
        <v>432</v>
      </c>
      <c r="E15" s="100" t="s">
        <v>433</v>
      </c>
      <c r="F15" s="100" t="s">
        <v>434</v>
      </c>
      <c r="G15" s="100" t="s">
        <v>435</v>
      </c>
      <c r="H15" s="100" t="s">
        <v>436</v>
      </c>
      <c r="I15" s="100" t="s">
        <v>437</v>
      </c>
      <c r="J15" s="100" t="s">
        <v>438</v>
      </c>
      <c r="K15" s="100" t="s">
        <v>439</v>
      </c>
      <c r="L15" s="100" t="s">
        <v>440</v>
      </c>
      <c r="M15" s="100" t="s">
        <v>441</v>
      </c>
      <c r="N15" s="100" t="s">
        <v>442</v>
      </c>
      <c r="O15" s="100" t="s">
        <v>443</v>
      </c>
      <c r="P15" s="100" t="s">
        <v>444</v>
      </c>
      <c r="Q15" s="100" t="s">
        <v>445</v>
      </c>
      <c r="R15" s="100" t="s">
        <v>446</v>
      </c>
      <c r="S15" s="100" t="s">
        <v>447</v>
      </c>
      <c r="T15" s="100" t="s">
        <v>448</v>
      </c>
      <c r="U15" s="100" t="s">
        <v>449</v>
      </c>
      <c r="V15" s="100" t="s">
        <v>450</v>
      </c>
      <c r="W15" s="100" t="s">
        <v>451</v>
      </c>
      <c r="X15" s="100" t="s">
        <v>452</v>
      </c>
      <c r="Y15" s="100" t="s">
        <v>453</v>
      </c>
      <c r="Z15" s="100" t="s">
        <v>454</v>
      </c>
      <c r="AA15" s="100" t="s">
        <v>455</v>
      </c>
      <c r="AB15" s="100" t="s">
        <v>456</v>
      </c>
      <c r="AC15" s="100" t="s">
        <v>457</v>
      </c>
      <c r="AD15" s="100" t="s">
        <v>458</v>
      </c>
      <c r="AE15" s="100" t="s">
        <v>459</v>
      </c>
      <c r="AF15" s="100" t="s">
        <v>460</v>
      </c>
      <c r="AG15" s="100" t="s">
        <v>461</v>
      </c>
      <c r="AH15" s="100" t="s">
        <v>462</v>
      </c>
      <c r="AI15" s="100" t="s">
        <v>463</v>
      </c>
      <c r="AJ15" s="100" t="s">
        <v>464</v>
      </c>
      <c r="AK15" s="100" t="s">
        <v>465</v>
      </c>
      <c r="AL15" s="100" t="s">
        <v>757</v>
      </c>
    </row>
    <row r="16" spans="1:38">
      <c r="B16" s="35" t="s">
        <v>221</v>
      </c>
      <c r="C16" s="100" t="s">
        <v>466</v>
      </c>
      <c r="D16" s="100" t="s">
        <v>467</v>
      </c>
      <c r="E16" s="100" t="s">
        <v>468</v>
      </c>
      <c r="F16" s="100" t="s">
        <v>469</v>
      </c>
      <c r="G16" s="100" t="s">
        <v>470</v>
      </c>
      <c r="H16" s="100" t="s">
        <v>471</v>
      </c>
      <c r="I16" s="100" t="s">
        <v>472</v>
      </c>
      <c r="J16" s="100" t="s">
        <v>473</v>
      </c>
      <c r="K16" s="100" t="s">
        <v>474</v>
      </c>
      <c r="L16" s="100" t="s">
        <v>475</v>
      </c>
      <c r="M16" s="100" t="s">
        <v>476</v>
      </c>
      <c r="N16" s="100" t="s">
        <v>477</v>
      </c>
      <c r="O16" s="100" t="s">
        <v>478</v>
      </c>
      <c r="P16" s="100" t="s">
        <v>479</v>
      </c>
      <c r="Q16" s="100" t="s">
        <v>480</v>
      </c>
      <c r="R16" s="100" t="s">
        <v>481</v>
      </c>
      <c r="S16" s="100" t="s">
        <v>482</v>
      </c>
      <c r="T16" s="100" t="s">
        <v>483</v>
      </c>
      <c r="U16" s="100" t="s">
        <v>484</v>
      </c>
      <c r="V16" s="100" t="s">
        <v>485</v>
      </c>
      <c r="W16" s="100" t="s">
        <v>486</v>
      </c>
      <c r="X16" s="100" t="s">
        <v>487</v>
      </c>
      <c r="Y16" s="100" t="s">
        <v>488</v>
      </c>
      <c r="Z16" s="100" t="s">
        <v>489</v>
      </c>
      <c r="AA16" s="100" t="s">
        <v>490</v>
      </c>
      <c r="AB16" s="100" t="s">
        <v>491</v>
      </c>
      <c r="AC16" s="100" t="s">
        <v>492</v>
      </c>
      <c r="AD16" s="100" t="s">
        <v>493</v>
      </c>
      <c r="AE16" s="100" t="s">
        <v>494</v>
      </c>
      <c r="AF16" s="100" t="s">
        <v>495</v>
      </c>
      <c r="AG16" s="100" t="s">
        <v>496</v>
      </c>
      <c r="AH16" s="100" t="s">
        <v>497</v>
      </c>
      <c r="AI16" s="100" t="s">
        <v>498</v>
      </c>
      <c r="AJ16" s="100" t="s">
        <v>499</v>
      </c>
      <c r="AK16" s="100" t="s">
        <v>500</v>
      </c>
      <c r="AL16" s="100" t="s">
        <v>758</v>
      </c>
    </row>
    <row r="17" spans="1:38">
      <c r="B17" s="35" t="s">
        <v>98</v>
      </c>
      <c r="C17" s="100" t="s">
        <v>501</v>
      </c>
      <c r="D17" s="100" t="s">
        <v>502</v>
      </c>
      <c r="E17" s="100" t="s">
        <v>503</v>
      </c>
      <c r="F17" s="100" t="s">
        <v>504</v>
      </c>
      <c r="G17" s="100" t="s">
        <v>505</v>
      </c>
      <c r="H17" s="100" t="s">
        <v>506</v>
      </c>
      <c r="I17" s="100" t="s">
        <v>507</v>
      </c>
      <c r="J17" s="100" t="s">
        <v>508</v>
      </c>
      <c r="K17" s="100" t="s">
        <v>509</v>
      </c>
      <c r="L17" s="100" t="s">
        <v>510</v>
      </c>
      <c r="M17" s="100" t="s">
        <v>511</v>
      </c>
      <c r="N17" s="100" t="s">
        <v>512</v>
      </c>
      <c r="O17" s="100" t="s">
        <v>513</v>
      </c>
      <c r="P17" s="100" t="s">
        <v>514</v>
      </c>
      <c r="Q17" s="100" t="s">
        <v>515</v>
      </c>
      <c r="R17" s="100" t="s">
        <v>516</v>
      </c>
      <c r="S17" s="100" t="s">
        <v>517</v>
      </c>
      <c r="T17" s="100" t="s">
        <v>518</v>
      </c>
      <c r="U17" s="100" t="s">
        <v>519</v>
      </c>
      <c r="V17" s="100" t="s">
        <v>520</v>
      </c>
      <c r="W17" s="100" t="s">
        <v>521</v>
      </c>
      <c r="X17" s="100" t="s">
        <v>522</v>
      </c>
      <c r="Y17" s="100" t="s">
        <v>523</v>
      </c>
      <c r="Z17" s="100" t="s">
        <v>524</v>
      </c>
      <c r="AA17" s="100" t="s">
        <v>525</v>
      </c>
      <c r="AB17" s="100" t="s">
        <v>526</v>
      </c>
      <c r="AC17" s="100" t="s">
        <v>527</v>
      </c>
      <c r="AD17" s="100" t="s">
        <v>528</v>
      </c>
      <c r="AE17" s="100" t="s">
        <v>529</v>
      </c>
      <c r="AF17" s="100" t="s">
        <v>530</v>
      </c>
      <c r="AG17" s="100" t="s">
        <v>531</v>
      </c>
      <c r="AH17" s="100" t="s">
        <v>532</v>
      </c>
      <c r="AI17" s="100" t="s">
        <v>533</v>
      </c>
      <c r="AJ17" s="100" t="s">
        <v>534</v>
      </c>
      <c r="AK17" s="100" t="s">
        <v>535</v>
      </c>
      <c r="AL17" s="100" t="s">
        <v>759</v>
      </c>
    </row>
    <row r="18" spans="1:38">
      <c r="B18" s="35" t="s">
        <v>18</v>
      </c>
      <c r="C18" s="100" t="s">
        <v>536</v>
      </c>
      <c r="D18" s="100" t="s">
        <v>537</v>
      </c>
      <c r="E18" s="100" t="s">
        <v>538</v>
      </c>
      <c r="F18" s="100" t="s">
        <v>539</v>
      </c>
      <c r="G18" s="100" t="s">
        <v>540</v>
      </c>
      <c r="H18" s="100" t="s">
        <v>541</v>
      </c>
      <c r="I18" s="100" t="s">
        <v>542</v>
      </c>
      <c r="J18" s="100" t="s">
        <v>543</v>
      </c>
      <c r="K18" s="100" t="s">
        <v>544</v>
      </c>
      <c r="L18" s="100" t="s">
        <v>545</v>
      </c>
      <c r="M18" s="100" t="s">
        <v>546</v>
      </c>
      <c r="N18" s="100" t="s">
        <v>547</v>
      </c>
      <c r="O18" s="100" t="s">
        <v>548</v>
      </c>
      <c r="P18" s="100" t="s">
        <v>549</v>
      </c>
      <c r="Q18" s="100" t="s">
        <v>550</v>
      </c>
      <c r="R18" s="100" t="s">
        <v>551</v>
      </c>
      <c r="S18" s="100" t="s">
        <v>552</v>
      </c>
      <c r="T18" s="100" t="s">
        <v>553</v>
      </c>
      <c r="U18" s="100" t="s">
        <v>554</v>
      </c>
      <c r="V18" s="100" t="s">
        <v>555</v>
      </c>
      <c r="W18" s="100" t="s">
        <v>556</v>
      </c>
      <c r="X18" s="100" t="s">
        <v>557</v>
      </c>
      <c r="Y18" s="100" t="s">
        <v>558</v>
      </c>
      <c r="Z18" s="100" t="s">
        <v>559</v>
      </c>
      <c r="AA18" s="100" t="s">
        <v>560</v>
      </c>
      <c r="AB18" s="100" t="s">
        <v>561</v>
      </c>
      <c r="AC18" s="100" t="s">
        <v>562</v>
      </c>
      <c r="AD18" s="100" t="s">
        <v>563</v>
      </c>
      <c r="AE18" s="100" t="s">
        <v>564</v>
      </c>
      <c r="AF18" s="100" t="s">
        <v>565</v>
      </c>
      <c r="AG18" s="100" t="s">
        <v>566</v>
      </c>
      <c r="AH18" s="100" t="s">
        <v>567</v>
      </c>
      <c r="AI18" s="100" t="s">
        <v>568</v>
      </c>
      <c r="AJ18" s="100" t="s">
        <v>569</v>
      </c>
      <c r="AK18" s="100" t="s">
        <v>570</v>
      </c>
      <c r="AL18" s="100" t="s">
        <v>760</v>
      </c>
    </row>
    <row r="20" spans="1:38">
      <c r="A20" s="2" t="s">
        <v>220</v>
      </c>
    </row>
    <row r="21" spans="1:38">
      <c r="B21" s="35" t="s">
        <v>17</v>
      </c>
      <c r="C21" s="100" t="s">
        <v>571</v>
      </c>
      <c r="D21" s="100" t="s">
        <v>572</v>
      </c>
      <c r="E21" s="100" t="s">
        <v>573</v>
      </c>
      <c r="F21" s="100" t="s">
        <v>574</v>
      </c>
      <c r="G21" s="100" t="s">
        <v>575</v>
      </c>
      <c r="H21" s="100" t="s">
        <v>576</v>
      </c>
      <c r="I21" s="100" t="s">
        <v>577</v>
      </c>
      <c r="J21" s="100" t="s">
        <v>578</v>
      </c>
      <c r="K21" s="100" t="s">
        <v>579</v>
      </c>
      <c r="L21" s="100" t="s">
        <v>580</v>
      </c>
      <c r="M21" s="100" t="s">
        <v>581</v>
      </c>
      <c r="N21" s="100" t="s">
        <v>582</v>
      </c>
      <c r="O21" s="100" t="s">
        <v>583</v>
      </c>
      <c r="P21" s="100" t="s">
        <v>584</v>
      </c>
      <c r="Q21" s="100" t="s">
        <v>585</v>
      </c>
      <c r="R21" s="100" t="s">
        <v>586</v>
      </c>
      <c r="S21" s="100" t="s">
        <v>587</v>
      </c>
      <c r="T21" s="100" t="s">
        <v>588</v>
      </c>
      <c r="U21" s="100" t="s">
        <v>589</v>
      </c>
      <c r="V21" s="100" t="s">
        <v>590</v>
      </c>
      <c r="W21" s="100" t="s">
        <v>255</v>
      </c>
      <c r="X21" s="100" t="s">
        <v>591</v>
      </c>
      <c r="Y21" s="100" t="s">
        <v>592</v>
      </c>
      <c r="Z21" s="100" t="s">
        <v>593</v>
      </c>
      <c r="AA21" s="100" t="s">
        <v>594</v>
      </c>
      <c r="AB21" s="100" t="s">
        <v>595</v>
      </c>
      <c r="AC21" s="100" t="s">
        <v>596</v>
      </c>
      <c r="AD21" s="100" t="s">
        <v>597</v>
      </c>
      <c r="AE21" s="100" t="s">
        <v>598</v>
      </c>
      <c r="AF21" s="100" t="s">
        <v>599</v>
      </c>
      <c r="AG21" s="100" t="s">
        <v>600</v>
      </c>
      <c r="AH21" s="100" t="s">
        <v>601</v>
      </c>
      <c r="AI21" s="100" t="s">
        <v>602</v>
      </c>
      <c r="AJ21" s="100" t="s">
        <v>603</v>
      </c>
      <c r="AK21" s="100" t="s">
        <v>604</v>
      </c>
      <c r="AL21" s="100" t="s">
        <v>761</v>
      </c>
    </row>
    <row r="22" spans="1:38">
      <c r="B22" s="35" t="s">
        <v>96</v>
      </c>
      <c r="C22" s="100" t="s">
        <v>605</v>
      </c>
      <c r="D22" s="100" t="s">
        <v>606</v>
      </c>
      <c r="E22" s="100" t="s">
        <v>607</v>
      </c>
      <c r="F22" s="100" t="s">
        <v>608</v>
      </c>
      <c r="G22" s="100" t="s">
        <v>609</v>
      </c>
      <c r="H22" s="100" t="s">
        <v>610</v>
      </c>
      <c r="I22" s="100" t="s">
        <v>611</v>
      </c>
      <c r="J22" s="100" t="s">
        <v>612</v>
      </c>
      <c r="K22" s="100" t="s">
        <v>613</v>
      </c>
      <c r="L22" s="100" t="s">
        <v>614</v>
      </c>
      <c r="M22" s="100" t="s">
        <v>615</v>
      </c>
      <c r="N22" s="100" t="s">
        <v>616</v>
      </c>
      <c r="O22" s="100" t="s">
        <v>617</v>
      </c>
      <c r="P22" s="100" t="s">
        <v>618</v>
      </c>
      <c r="Q22" s="100" t="s">
        <v>619</v>
      </c>
      <c r="R22" s="100" t="s">
        <v>620</v>
      </c>
      <c r="S22" s="100" t="s">
        <v>621</v>
      </c>
      <c r="T22" s="100" t="s">
        <v>622</v>
      </c>
      <c r="U22" s="100" t="s">
        <v>623</v>
      </c>
      <c r="V22" s="100" t="s">
        <v>624</v>
      </c>
      <c r="W22" s="100" t="s">
        <v>625</v>
      </c>
      <c r="X22" s="100" t="s">
        <v>626</v>
      </c>
      <c r="Y22" s="100" t="s">
        <v>627</v>
      </c>
      <c r="Z22" s="100" t="s">
        <v>628</v>
      </c>
      <c r="AA22" s="100" t="s">
        <v>629</v>
      </c>
      <c r="AB22" s="100" t="s">
        <v>630</v>
      </c>
      <c r="AC22" s="100" t="s">
        <v>631</v>
      </c>
      <c r="AD22" s="100" t="s">
        <v>632</v>
      </c>
      <c r="AE22" s="100" t="s">
        <v>633</v>
      </c>
      <c r="AF22" s="100" t="s">
        <v>634</v>
      </c>
      <c r="AG22" s="100" t="s">
        <v>635</v>
      </c>
      <c r="AH22" s="100" t="s">
        <v>636</v>
      </c>
      <c r="AI22" s="100" t="s">
        <v>637</v>
      </c>
      <c r="AJ22" s="100" t="s">
        <v>638</v>
      </c>
      <c r="AK22" s="100" t="s">
        <v>639</v>
      </c>
      <c r="AL22" s="100" t="s">
        <v>762</v>
      </c>
    </row>
    <row r="23" spans="1:38">
      <c r="B23" s="35" t="s">
        <v>221</v>
      </c>
      <c r="C23" s="100" t="s">
        <v>640</v>
      </c>
      <c r="D23" s="100" t="s">
        <v>641</v>
      </c>
      <c r="E23" s="100" t="s">
        <v>642</v>
      </c>
      <c r="F23" s="100" t="s">
        <v>643</v>
      </c>
      <c r="G23" s="100" t="s">
        <v>644</v>
      </c>
      <c r="H23" s="100" t="s">
        <v>645</v>
      </c>
      <c r="I23" s="100" t="s">
        <v>646</v>
      </c>
      <c r="J23" s="100" t="s">
        <v>647</v>
      </c>
      <c r="K23" s="100" t="s">
        <v>648</v>
      </c>
      <c r="L23" s="100" t="s">
        <v>649</v>
      </c>
      <c r="M23" s="100" t="s">
        <v>650</v>
      </c>
      <c r="N23" s="100" t="s">
        <v>651</v>
      </c>
      <c r="O23" s="100" t="s">
        <v>652</v>
      </c>
      <c r="P23" s="100" t="s">
        <v>653</v>
      </c>
      <c r="Q23" s="100" t="s">
        <v>654</v>
      </c>
      <c r="R23" s="100" t="s">
        <v>655</v>
      </c>
      <c r="S23" s="100" t="s">
        <v>656</v>
      </c>
      <c r="T23" s="100" t="s">
        <v>657</v>
      </c>
      <c r="U23" s="100" t="s">
        <v>658</v>
      </c>
      <c r="V23" s="100" t="s">
        <v>659</v>
      </c>
      <c r="W23" s="100" t="s">
        <v>660</v>
      </c>
      <c r="X23" s="100" t="s">
        <v>661</v>
      </c>
      <c r="Y23" s="100" t="s">
        <v>662</v>
      </c>
      <c r="Z23" s="100" t="s">
        <v>663</v>
      </c>
      <c r="AA23" s="100" t="s">
        <v>664</v>
      </c>
      <c r="AB23" s="100" t="s">
        <v>665</v>
      </c>
      <c r="AC23" s="100" t="s">
        <v>666</v>
      </c>
      <c r="AD23" s="100" t="s">
        <v>667</v>
      </c>
      <c r="AE23" s="100" t="s">
        <v>668</v>
      </c>
      <c r="AF23" s="100" t="s">
        <v>669</v>
      </c>
      <c r="AG23" s="100" t="s">
        <v>670</v>
      </c>
      <c r="AH23" s="100" t="s">
        <v>671</v>
      </c>
      <c r="AI23" s="100" t="s">
        <v>672</v>
      </c>
      <c r="AJ23" s="100" t="s">
        <v>673</v>
      </c>
      <c r="AK23" s="100" t="s">
        <v>674</v>
      </c>
      <c r="AL23" s="100" t="s">
        <v>763</v>
      </c>
    </row>
    <row r="24" spans="1:38">
      <c r="B24" s="35" t="s">
        <v>98</v>
      </c>
      <c r="C24" s="100" t="s">
        <v>675</v>
      </c>
      <c r="D24" s="100" t="s">
        <v>676</v>
      </c>
      <c r="E24" s="100" t="s">
        <v>677</v>
      </c>
      <c r="F24" s="100" t="s">
        <v>678</v>
      </c>
      <c r="G24" s="100" t="s">
        <v>679</v>
      </c>
      <c r="H24" s="100" t="s">
        <v>680</v>
      </c>
      <c r="I24" s="100" t="s">
        <v>681</v>
      </c>
      <c r="J24" s="100" t="s">
        <v>682</v>
      </c>
      <c r="K24" s="100" t="s">
        <v>683</v>
      </c>
      <c r="L24" s="100" t="s">
        <v>684</v>
      </c>
      <c r="M24" s="100" t="s">
        <v>685</v>
      </c>
      <c r="N24" s="100" t="s">
        <v>686</v>
      </c>
      <c r="O24" s="100" t="s">
        <v>687</v>
      </c>
      <c r="P24" s="100" t="s">
        <v>688</v>
      </c>
      <c r="Q24" s="100" t="s">
        <v>689</v>
      </c>
      <c r="R24" s="100" t="s">
        <v>690</v>
      </c>
      <c r="S24" s="100" t="s">
        <v>691</v>
      </c>
      <c r="T24" s="100" t="s">
        <v>692</v>
      </c>
      <c r="U24" s="100" t="s">
        <v>693</v>
      </c>
      <c r="V24" s="100" t="s">
        <v>694</v>
      </c>
      <c r="W24" s="100" t="s">
        <v>695</v>
      </c>
      <c r="X24" s="100" t="s">
        <v>696</v>
      </c>
      <c r="Y24" s="100" t="s">
        <v>697</v>
      </c>
      <c r="Z24" s="100" t="s">
        <v>698</v>
      </c>
      <c r="AA24" s="100" t="s">
        <v>699</v>
      </c>
      <c r="AB24" s="100" t="s">
        <v>700</v>
      </c>
      <c r="AC24" s="100" t="s">
        <v>701</v>
      </c>
      <c r="AD24" s="100" t="s">
        <v>702</v>
      </c>
      <c r="AE24" s="100" t="s">
        <v>703</v>
      </c>
      <c r="AF24" s="100" t="s">
        <v>704</v>
      </c>
      <c r="AG24" s="100" t="s">
        <v>705</v>
      </c>
      <c r="AH24" s="100" t="s">
        <v>706</v>
      </c>
      <c r="AI24" s="100" t="s">
        <v>707</v>
      </c>
      <c r="AJ24" s="100" t="s">
        <v>708</v>
      </c>
      <c r="AK24" s="100" t="s">
        <v>709</v>
      </c>
      <c r="AL24" s="100" t="s">
        <v>764</v>
      </c>
    </row>
    <row r="25" spans="1:38">
      <c r="B25" s="35" t="s">
        <v>18</v>
      </c>
      <c r="C25" s="100" t="s">
        <v>710</v>
      </c>
      <c r="D25" s="100" t="s">
        <v>711</v>
      </c>
      <c r="E25" s="100" t="s">
        <v>712</v>
      </c>
      <c r="F25" s="100" t="s">
        <v>713</v>
      </c>
      <c r="G25" s="100" t="s">
        <v>714</v>
      </c>
      <c r="H25" s="100" t="s">
        <v>715</v>
      </c>
      <c r="I25" s="100" t="s">
        <v>716</v>
      </c>
      <c r="J25" s="100" t="s">
        <v>717</v>
      </c>
      <c r="K25" s="100" t="s">
        <v>718</v>
      </c>
      <c r="L25" s="100" t="s">
        <v>719</v>
      </c>
      <c r="M25" s="100" t="s">
        <v>720</v>
      </c>
      <c r="N25" s="100" t="s">
        <v>721</v>
      </c>
      <c r="O25" s="100" t="s">
        <v>722</v>
      </c>
      <c r="P25" s="100" t="s">
        <v>723</v>
      </c>
      <c r="Q25" s="100" t="s">
        <v>724</v>
      </c>
      <c r="R25" s="100" t="s">
        <v>725</v>
      </c>
      <c r="S25" s="100" t="s">
        <v>726</v>
      </c>
      <c r="T25" s="100" t="s">
        <v>727</v>
      </c>
      <c r="U25" s="100" t="s">
        <v>728</v>
      </c>
      <c r="V25" s="100" t="s">
        <v>729</v>
      </c>
      <c r="W25" s="100" t="s">
        <v>730</v>
      </c>
      <c r="X25" s="100" t="s">
        <v>731</v>
      </c>
      <c r="Y25" s="100" t="s">
        <v>732</v>
      </c>
      <c r="Z25" s="100" t="s">
        <v>733</v>
      </c>
      <c r="AA25" s="100" t="s">
        <v>734</v>
      </c>
      <c r="AB25" s="100" t="s">
        <v>735</v>
      </c>
      <c r="AC25" s="100" t="s">
        <v>736</v>
      </c>
      <c r="AD25" s="100" t="s">
        <v>737</v>
      </c>
      <c r="AE25" s="100" t="s">
        <v>738</v>
      </c>
      <c r="AF25" s="100" t="s">
        <v>739</v>
      </c>
      <c r="AG25" s="100" t="s">
        <v>740</v>
      </c>
      <c r="AH25" s="100" t="s">
        <v>741</v>
      </c>
      <c r="AI25" s="100" t="s">
        <v>742</v>
      </c>
      <c r="AJ25" s="100" t="s">
        <v>743</v>
      </c>
      <c r="AK25" s="100" t="s">
        <v>744</v>
      </c>
      <c r="AL25" s="100" t="s">
        <v>765</v>
      </c>
    </row>
    <row r="27" spans="1:38">
      <c r="A27" s="145" t="s">
        <v>102</v>
      </c>
      <c r="B27" s="145"/>
    </row>
  </sheetData>
  <mergeCells count="3">
    <mergeCell ref="A27:B27"/>
    <mergeCell ref="A4:B4"/>
    <mergeCell ref="A3:B3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89"/>
  <sheetViews>
    <sheetView view="pageBreakPreview" zoomScale="60" zoomScaleNormal="100" workbookViewId="0"/>
  </sheetViews>
  <sheetFormatPr defaultRowHeight="15.75"/>
  <cols>
    <col min="1" max="1" width="2.7109375" style="113" customWidth="1"/>
    <col min="2" max="2" width="8.140625" style="113" customWidth="1"/>
    <col min="3" max="3" width="44.5703125" style="113" customWidth="1"/>
    <col min="4" max="35" width="12" style="109" customWidth="1"/>
    <col min="36" max="41" width="9.140625" style="115"/>
    <col min="42" max="42" width="9.140625" style="115" customWidth="1"/>
    <col min="43" max="16384" width="9.140625" style="115"/>
  </cols>
  <sheetData>
    <row r="1" spans="1:35" s="109" customFormat="1" ht="15" customHeight="1">
      <c r="A1" s="108" t="s">
        <v>85</v>
      </c>
      <c r="C1" s="110"/>
    </row>
    <row r="2" spans="1:35" s="109" customFormat="1" ht="50.1" customHeight="1">
      <c r="A2" s="138" t="s">
        <v>147</v>
      </c>
      <c r="B2" s="139"/>
      <c r="C2" s="139"/>
    </row>
    <row r="3" spans="1:35" s="109" customFormat="1" ht="50.1" customHeight="1">
      <c r="A3" s="140" t="s">
        <v>148</v>
      </c>
      <c r="B3" s="141"/>
      <c r="C3" s="141"/>
    </row>
    <row r="4" spans="1:35" s="112" customFormat="1" ht="15" customHeight="1">
      <c r="A4" s="142" t="s">
        <v>86</v>
      </c>
      <c r="B4" s="142"/>
      <c r="C4" s="142"/>
      <c r="D4" s="111">
        <v>1979</v>
      </c>
      <c r="E4" s="111">
        <v>1980</v>
      </c>
      <c r="F4" s="111">
        <v>1981</v>
      </c>
      <c r="G4" s="111">
        <v>1982</v>
      </c>
      <c r="H4" s="111">
        <v>1983</v>
      </c>
      <c r="I4" s="111">
        <v>1984</v>
      </c>
      <c r="J4" s="111">
        <v>1985</v>
      </c>
      <c r="K4" s="111">
        <v>1986</v>
      </c>
      <c r="L4" s="111">
        <v>1987</v>
      </c>
      <c r="M4" s="111">
        <v>1988</v>
      </c>
      <c r="N4" s="111">
        <v>1989</v>
      </c>
      <c r="O4" s="111">
        <v>1990</v>
      </c>
      <c r="P4" s="111">
        <v>1991</v>
      </c>
      <c r="Q4" s="111">
        <v>1992</v>
      </c>
      <c r="R4" s="111">
        <v>1993</v>
      </c>
      <c r="S4" s="111">
        <v>1994</v>
      </c>
      <c r="T4" s="111">
        <v>1995</v>
      </c>
      <c r="U4" s="111">
        <v>1996</v>
      </c>
      <c r="V4" s="111">
        <v>1997</v>
      </c>
      <c r="W4" s="111">
        <v>1998</v>
      </c>
      <c r="X4" s="111">
        <v>1999</v>
      </c>
      <c r="Y4" s="111">
        <v>2000</v>
      </c>
      <c r="Z4" s="111">
        <v>2001</v>
      </c>
      <c r="AA4" s="111">
        <v>2002</v>
      </c>
      <c r="AB4" s="111">
        <v>2003</v>
      </c>
      <c r="AC4" s="111">
        <v>2004</v>
      </c>
      <c r="AD4" s="111">
        <v>2005</v>
      </c>
      <c r="AE4" s="111">
        <v>2006</v>
      </c>
      <c r="AF4" s="111">
        <v>2007</v>
      </c>
      <c r="AG4" s="111">
        <v>2008</v>
      </c>
      <c r="AH4" s="111">
        <v>2009</v>
      </c>
      <c r="AI4" s="111">
        <v>2010</v>
      </c>
    </row>
    <row r="5" spans="1:35"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</row>
    <row r="6" spans="1:35" ht="33" customHeight="1">
      <c r="A6" s="143" t="s">
        <v>149</v>
      </c>
      <c r="B6" s="144"/>
      <c r="C6" s="14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</row>
    <row r="7" spans="1:35" ht="15" customHeight="1">
      <c r="A7" s="115"/>
      <c r="B7" s="116" t="s">
        <v>168</v>
      </c>
      <c r="C7" s="117"/>
      <c r="D7" s="118">
        <v>53.295460200000001</v>
      </c>
      <c r="E7" s="118">
        <v>53.494723219999997</v>
      </c>
      <c r="F7" s="118">
        <v>52.916304629999999</v>
      </c>
      <c r="G7" s="118">
        <v>52.272748290000003</v>
      </c>
      <c r="H7" s="118">
        <v>52.5899857</v>
      </c>
      <c r="I7" s="118">
        <v>51.471845979999998</v>
      </c>
      <c r="J7" s="118">
        <v>52.28215591</v>
      </c>
      <c r="K7" s="118">
        <v>52.22923488</v>
      </c>
      <c r="L7" s="118">
        <v>50.925689990000002</v>
      </c>
      <c r="M7" s="118">
        <v>51.624614880000003</v>
      </c>
      <c r="N7" s="118">
        <v>52.310764349999999</v>
      </c>
      <c r="O7" s="118">
        <v>53.579407869999997</v>
      </c>
      <c r="P7" s="118">
        <v>53.920544499999998</v>
      </c>
      <c r="Q7" s="118">
        <v>54.324979810000002</v>
      </c>
      <c r="R7" s="118">
        <v>53.038881600000003</v>
      </c>
      <c r="S7" s="118">
        <v>56.39775461</v>
      </c>
      <c r="T7" s="118">
        <v>55.601624379999997</v>
      </c>
      <c r="U7" s="118">
        <v>57.723327380000001</v>
      </c>
      <c r="V7" s="118">
        <v>57.469183119999997</v>
      </c>
      <c r="W7" s="118">
        <v>59.399534299999999</v>
      </c>
      <c r="X7" s="118">
        <v>58.391731729999997</v>
      </c>
      <c r="Y7" s="118">
        <v>59.621621470000001</v>
      </c>
      <c r="Z7" s="118">
        <v>57.75431202</v>
      </c>
      <c r="AA7" s="118">
        <v>57.350648059999997</v>
      </c>
      <c r="AB7" s="118">
        <v>57.506740559999997</v>
      </c>
      <c r="AC7" s="118">
        <v>57.571219319999997</v>
      </c>
      <c r="AD7" s="118">
        <v>55.646411389999997</v>
      </c>
      <c r="AE7" s="118">
        <v>54.250523129999998</v>
      </c>
      <c r="AF7" s="118">
        <v>55.925235639999997</v>
      </c>
      <c r="AG7" s="118">
        <v>54.511134749999997</v>
      </c>
      <c r="AH7" s="118">
        <v>53.352378139999999</v>
      </c>
      <c r="AI7" s="118">
        <v>53.09756428</v>
      </c>
    </row>
    <row r="8" spans="1:35" ht="15" customHeight="1">
      <c r="A8" s="115"/>
      <c r="B8" s="116"/>
      <c r="C8" s="117" t="s">
        <v>56</v>
      </c>
      <c r="D8" s="118">
        <v>18.513432760000001</v>
      </c>
      <c r="E8" s="118">
        <v>18.54478709</v>
      </c>
      <c r="F8" s="118">
        <v>15.969463960000001</v>
      </c>
      <c r="G8" s="118">
        <v>14.847074559999999</v>
      </c>
      <c r="H8" s="118">
        <v>16.04280434</v>
      </c>
      <c r="I8" s="118">
        <v>16.016807539999999</v>
      </c>
      <c r="J8" s="118">
        <v>16.182678790000001</v>
      </c>
      <c r="K8" s="118">
        <v>16.579559339999999</v>
      </c>
      <c r="L8" s="118">
        <v>20.24173699</v>
      </c>
      <c r="M8" s="118">
        <v>22.54774703</v>
      </c>
      <c r="N8" s="118">
        <v>22.3367927</v>
      </c>
      <c r="O8" s="118">
        <v>22.922087130000001</v>
      </c>
      <c r="P8" s="118">
        <v>23.15452264</v>
      </c>
      <c r="Q8" s="118">
        <v>23.085725289999999</v>
      </c>
      <c r="R8" s="118">
        <v>23.385211989999998</v>
      </c>
      <c r="S8" s="118">
        <v>27.179761930000002</v>
      </c>
      <c r="T8" s="118">
        <v>25.659597439999999</v>
      </c>
      <c r="U8" s="118">
        <v>28.969280040000001</v>
      </c>
      <c r="V8" s="118">
        <v>27.488211530000001</v>
      </c>
      <c r="W8" s="118">
        <v>29.836208880000001</v>
      </c>
      <c r="X8" s="118">
        <v>27.422263569999998</v>
      </c>
      <c r="Y8" s="118">
        <v>30.99676174</v>
      </c>
      <c r="Z8" s="118">
        <v>27.326110190000001</v>
      </c>
      <c r="AA8" s="118">
        <v>26.550438700000001</v>
      </c>
      <c r="AB8" s="118">
        <v>24.719854089999998</v>
      </c>
      <c r="AC8" s="118">
        <v>25.43799606</v>
      </c>
      <c r="AD8" s="118">
        <v>23.787182349999998</v>
      </c>
      <c r="AE8" s="118">
        <v>25.067156749999999</v>
      </c>
      <c r="AF8" s="118">
        <v>24.38099222</v>
      </c>
      <c r="AG8" s="118">
        <v>24.537889929999999</v>
      </c>
      <c r="AH8" s="118">
        <v>23.505291159999999</v>
      </c>
      <c r="AI8" s="118">
        <v>21.26044688</v>
      </c>
    </row>
    <row r="9" spans="1:35" ht="15" customHeight="1">
      <c r="A9" s="115"/>
      <c r="B9" s="116"/>
      <c r="C9" s="117" t="s">
        <v>57</v>
      </c>
      <c r="D9" s="118">
        <v>60.351090710000001</v>
      </c>
      <c r="E9" s="118">
        <v>59.968492660000003</v>
      </c>
      <c r="F9" s="118">
        <v>59.257429960000003</v>
      </c>
      <c r="G9" s="118">
        <v>58.081852490000003</v>
      </c>
      <c r="H9" s="118">
        <v>58.025917190000001</v>
      </c>
      <c r="I9" s="118">
        <v>56.83063593</v>
      </c>
      <c r="J9" s="118">
        <v>57.440679230000001</v>
      </c>
      <c r="K9" s="118">
        <v>57.126669399999997</v>
      </c>
      <c r="L9" s="118">
        <v>55.426440020000001</v>
      </c>
      <c r="M9" s="118">
        <v>55.81269271</v>
      </c>
      <c r="N9" s="118">
        <v>56.451488249999997</v>
      </c>
      <c r="O9" s="118">
        <v>57.575616449999998</v>
      </c>
      <c r="P9" s="118">
        <v>57.58246123</v>
      </c>
      <c r="Q9" s="118">
        <v>57.900415279999997</v>
      </c>
      <c r="R9" s="118">
        <v>56.584667770000003</v>
      </c>
      <c r="S9" s="118">
        <v>59.821394079999997</v>
      </c>
      <c r="T9" s="118">
        <v>59.22471367</v>
      </c>
      <c r="U9" s="118">
        <v>61.299320270000003</v>
      </c>
      <c r="V9" s="118">
        <v>61.211336670000001</v>
      </c>
      <c r="W9" s="118">
        <v>62.995010819999997</v>
      </c>
      <c r="X9" s="118">
        <v>62.452128569999999</v>
      </c>
      <c r="Y9" s="118">
        <v>63.214647720000002</v>
      </c>
      <c r="Z9" s="118">
        <v>61.357890300000001</v>
      </c>
      <c r="AA9" s="118">
        <v>60.569380029999998</v>
      </c>
      <c r="AB9" s="118">
        <v>60.795227699999998</v>
      </c>
      <c r="AC9" s="118">
        <v>60.760404459999997</v>
      </c>
      <c r="AD9" s="118">
        <v>58.730498189999999</v>
      </c>
      <c r="AE9" s="118">
        <v>56.957171160000001</v>
      </c>
      <c r="AF9" s="118">
        <v>58.863644209999997</v>
      </c>
      <c r="AG9" s="118">
        <v>57.183770449999997</v>
      </c>
      <c r="AH9" s="118">
        <v>55.76138693</v>
      </c>
      <c r="AI9" s="118">
        <v>55.417383790000002</v>
      </c>
    </row>
    <row r="10" spans="1:35" ht="15" customHeight="1">
      <c r="A10" s="115"/>
      <c r="B10" s="116"/>
      <c r="C10" s="117" t="s">
        <v>58</v>
      </c>
      <c r="D10" s="118">
        <v>30.846872730000001</v>
      </c>
      <c r="E10" s="118">
        <v>33.344737469999998</v>
      </c>
      <c r="F10" s="118">
        <v>35.367362720000003</v>
      </c>
      <c r="G10" s="118">
        <v>37.532950280000001</v>
      </c>
      <c r="H10" s="118">
        <v>36.218161969999997</v>
      </c>
      <c r="I10" s="118">
        <v>34.45051316</v>
      </c>
      <c r="J10" s="118">
        <v>37.700116100000002</v>
      </c>
      <c r="K10" s="118">
        <v>41.192086590000002</v>
      </c>
      <c r="L10" s="118">
        <v>40.025475419999999</v>
      </c>
      <c r="M10" s="118">
        <v>38.877822510000001</v>
      </c>
      <c r="N10" s="118">
        <v>41.23836326</v>
      </c>
      <c r="O10" s="118">
        <v>42.035515719999999</v>
      </c>
      <c r="P10" s="118">
        <v>40.533852369999998</v>
      </c>
      <c r="Q10" s="118">
        <v>42.454794149999998</v>
      </c>
      <c r="R10" s="118">
        <v>40.478116499999999</v>
      </c>
      <c r="S10" s="118">
        <v>46.351023949999998</v>
      </c>
      <c r="T10" s="118">
        <v>45.010523640000002</v>
      </c>
      <c r="U10" s="118">
        <v>45.649603079999999</v>
      </c>
      <c r="V10" s="118">
        <v>44.750427629999997</v>
      </c>
      <c r="W10" s="118">
        <v>49.48466981</v>
      </c>
      <c r="X10" s="118">
        <v>43.2055589</v>
      </c>
      <c r="Y10" s="118">
        <v>47.688964300000002</v>
      </c>
      <c r="Z10" s="118">
        <v>44.333413149999998</v>
      </c>
      <c r="AA10" s="118">
        <v>45.788511900000003</v>
      </c>
      <c r="AB10" s="118">
        <v>45.810197930000001</v>
      </c>
      <c r="AC10" s="118">
        <v>47.550218110000003</v>
      </c>
      <c r="AD10" s="118">
        <v>45.235089840000001</v>
      </c>
      <c r="AE10" s="118">
        <v>47.347316759999998</v>
      </c>
      <c r="AF10" s="118">
        <v>47.10349609</v>
      </c>
      <c r="AG10" s="118">
        <v>46.286334050000001</v>
      </c>
      <c r="AH10" s="118">
        <v>46.818327340000003</v>
      </c>
      <c r="AI10" s="118">
        <v>47.358849720000002</v>
      </c>
    </row>
    <row r="11" spans="1:35" ht="15" customHeight="1">
      <c r="A11" s="115"/>
      <c r="B11" s="116" t="s">
        <v>169</v>
      </c>
      <c r="C11" s="117"/>
      <c r="D11" s="118">
        <v>76.022664750000004</v>
      </c>
      <c r="E11" s="118">
        <v>76.73362066</v>
      </c>
      <c r="F11" s="118">
        <v>78.273689700000006</v>
      </c>
      <c r="G11" s="118">
        <v>78.97765133</v>
      </c>
      <c r="H11" s="118">
        <v>78.877065180000002</v>
      </c>
      <c r="I11" s="118">
        <v>79.009029850000005</v>
      </c>
      <c r="J11" s="118">
        <v>79.796112660000006</v>
      </c>
      <c r="K11" s="118">
        <v>80.981849830000002</v>
      </c>
      <c r="L11" s="118">
        <v>83.604518889999994</v>
      </c>
      <c r="M11" s="118">
        <v>82.922511619999995</v>
      </c>
      <c r="N11" s="118">
        <v>83.079470709999995</v>
      </c>
      <c r="O11" s="118">
        <v>83.859580289999997</v>
      </c>
      <c r="P11" s="118">
        <v>84.119520499999993</v>
      </c>
      <c r="Q11" s="118">
        <v>83.664833869999995</v>
      </c>
      <c r="R11" s="118">
        <v>80.562895999999995</v>
      </c>
      <c r="S11" s="118">
        <v>84.81793596</v>
      </c>
      <c r="T11" s="118">
        <v>83.347093110000003</v>
      </c>
      <c r="U11" s="118">
        <v>84.244128489999994</v>
      </c>
      <c r="V11" s="118">
        <v>82.676469060000002</v>
      </c>
      <c r="W11" s="118">
        <v>84.072432689999999</v>
      </c>
      <c r="X11" s="118">
        <v>83.691515550000005</v>
      </c>
      <c r="Y11" s="118">
        <v>84.108478340000005</v>
      </c>
      <c r="Z11" s="118">
        <v>81.56876776</v>
      </c>
      <c r="AA11" s="118">
        <v>81.917898789999995</v>
      </c>
      <c r="AB11" s="118">
        <v>82.94429341</v>
      </c>
      <c r="AC11" s="118">
        <v>83.447456439999996</v>
      </c>
      <c r="AD11" s="118">
        <v>81.994129270000002</v>
      </c>
      <c r="AE11" s="118">
        <v>80.763533150000001</v>
      </c>
      <c r="AF11" s="118">
        <v>81.375066099999998</v>
      </c>
      <c r="AG11" s="118">
        <v>80.878208760000007</v>
      </c>
      <c r="AH11" s="118">
        <v>79.334359759999998</v>
      </c>
      <c r="AI11" s="118">
        <v>78.747822510000006</v>
      </c>
    </row>
    <row r="12" spans="1:35" ht="15" customHeight="1">
      <c r="A12" s="115"/>
      <c r="B12" s="116"/>
      <c r="C12" s="117" t="s">
        <v>56</v>
      </c>
      <c r="D12" s="118">
        <v>24.943266489999999</v>
      </c>
      <c r="E12" s="118">
        <v>29.334519190000002</v>
      </c>
      <c r="F12" s="118">
        <v>25.166084959999999</v>
      </c>
      <c r="G12" s="118">
        <v>26.34829118</v>
      </c>
      <c r="H12" s="118">
        <v>25.47448739</v>
      </c>
      <c r="I12" s="118">
        <v>29.009800940000002</v>
      </c>
      <c r="J12" s="118">
        <v>29.35615408</v>
      </c>
      <c r="K12" s="118">
        <v>29.912790350000002</v>
      </c>
      <c r="L12" s="118">
        <v>42.306540810000001</v>
      </c>
      <c r="M12" s="118">
        <v>44.380236770000003</v>
      </c>
      <c r="N12" s="118">
        <v>37.254121189999999</v>
      </c>
      <c r="O12" s="118">
        <v>41.666226989999998</v>
      </c>
      <c r="P12" s="118">
        <v>44.948830440000002</v>
      </c>
      <c r="Q12" s="118">
        <v>47.473608419999998</v>
      </c>
      <c r="R12" s="118">
        <v>35.286443609999999</v>
      </c>
      <c r="S12" s="118">
        <v>43.172589100000003</v>
      </c>
      <c r="T12" s="118">
        <v>40.474263209999997</v>
      </c>
      <c r="U12" s="118">
        <v>44.30167041</v>
      </c>
      <c r="V12" s="118">
        <v>44.19396124</v>
      </c>
      <c r="W12" s="118">
        <v>42.212642549999998</v>
      </c>
      <c r="X12" s="118">
        <v>41.11348066</v>
      </c>
      <c r="Y12" s="118">
        <v>46.17406965</v>
      </c>
      <c r="Z12" s="118">
        <v>40.43258419</v>
      </c>
      <c r="AA12" s="118">
        <v>44.582458500000001</v>
      </c>
      <c r="AB12" s="118">
        <v>43.073694529999997</v>
      </c>
      <c r="AC12" s="118">
        <v>47.208528630000004</v>
      </c>
      <c r="AD12" s="118">
        <v>39.344526520000002</v>
      </c>
      <c r="AE12" s="118">
        <v>48.384402649999998</v>
      </c>
      <c r="AF12" s="118">
        <v>37.580514309999998</v>
      </c>
      <c r="AG12" s="118">
        <v>41.194083740000004</v>
      </c>
      <c r="AH12" s="118">
        <v>38.967335970000001</v>
      </c>
      <c r="AI12" s="118">
        <v>33.838576430000003</v>
      </c>
    </row>
    <row r="13" spans="1:35" ht="15" customHeight="1">
      <c r="A13" s="115"/>
      <c r="B13" s="116"/>
      <c r="C13" s="117" t="s">
        <v>57</v>
      </c>
      <c r="D13" s="118">
        <v>81.576077990000002</v>
      </c>
      <c r="E13" s="118">
        <v>81.580003120000001</v>
      </c>
      <c r="F13" s="118">
        <v>83.156023239999996</v>
      </c>
      <c r="G13" s="118">
        <v>83.108621220000003</v>
      </c>
      <c r="H13" s="118">
        <v>82.910808090000003</v>
      </c>
      <c r="I13" s="118">
        <v>82.727732230000001</v>
      </c>
      <c r="J13" s="118">
        <v>83.61576384</v>
      </c>
      <c r="K13" s="118">
        <v>84.388126310000004</v>
      </c>
      <c r="L13" s="118">
        <v>86.311559340000002</v>
      </c>
      <c r="M13" s="118">
        <v>85.489160749999996</v>
      </c>
      <c r="N13" s="118">
        <v>86.048465109999995</v>
      </c>
      <c r="O13" s="118">
        <v>86.527831059999997</v>
      </c>
      <c r="P13" s="118">
        <v>86.433020880000001</v>
      </c>
      <c r="Q13" s="118">
        <v>86.102340220000002</v>
      </c>
      <c r="R13" s="118">
        <v>83.598042759999998</v>
      </c>
      <c r="S13" s="118">
        <v>87.042067500000002</v>
      </c>
      <c r="T13" s="118">
        <v>85.442192779999999</v>
      </c>
      <c r="U13" s="118">
        <v>86.562652450000002</v>
      </c>
      <c r="V13" s="118">
        <v>84.997539099999997</v>
      </c>
      <c r="W13" s="118">
        <v>86.535593079999998</v>
      </c>
      <c r="X13" s="118">
        <v>86.238860220000007</v>
      </c>
      <c r="Y13" s="118">
        <v>86.28300917</v>
      </c>
      <c r="Z13" s="118">
        <v>83.994163959999995</v>
      </c>
      <c r="AA13" s="118">
        <v>83.733534750000004</v>
      </c>
      <c r="AB13" s="118">
        <v>84.923684449999996</v>
      </c>
      <c r="AC13" s="118">
        <v>85.188519119999995</v>
      </c>
      <c r="AD13" s="118">
        <v>83.728166729999998</v>
      </c>
      <c r="AE13" s="118">
        <v>81.898275929999997</v>
      </c>
      <c r="AF13" s="118">
        <v>83.388095070000006</v>
      </c>
      <c r="AG13" s="118">
        <v>83.072858280000005</v>
      </c>
      <c r="AH13" s="118">
        <v>81.452663700000002</v>
      </c>
      <c r="AI13" s="118">
        <v>80.468853940000002</v>
      </c>
    </row>
    <row r="14" spans="1:35" ht="15" customHeight="1">
      <c r="A14" s="115"/>
      <c r="B14" s="116"/>
      <c r="C14" s="117" t="s">
        <v>58</v>
      </c>
      <c r="D14" s="118">
        <v>51.329266910000001</v>
      </c>
      <c r="E14" s="118">
        <v>54.855450189999999</v>
      </c>
      <c r="F14" s="118">
        <v>54.207192810000002</v>
      </c>
      <c r="G14" s="118">
        <v>60.624913120000002</v>
      </c>
      <c r="H14" s="118">
        <v>61.554603640000003</v>
      </c>
      <c r="I14" s="118">
        <v>55.843146660000002</v>
      </c>
      <c r="J14" s="118">
        <v>62.01410886</v>
      </c>
      <c r="K14" s="118">
        <v>70.131825809999995</v>
      </c>
      <c r="L14" s="118">
        <v>76.440108530000003</v>
      </c>
      <c r="M14" s="118">
        <v>72.950127679999994</v>
      </c>
      <c r="N14" s="118">
        <v>75.493576959999999</v>
      </c>
      <c r="O14" s="118">
        <v>74.780656859999993</v>
      </c>
      <c r="P14" s="118">
        <v>75.475280580000003</v>
      </c>
      <c r="Q14" s="118">
        <v>70.115626480000003</v>
      </c>
      <c r="R14" s="118">
        <v>68.026285770000001</v>
      </c>
      <c r="S14" s="118">
        <v>74.329896950000006</v>
      </c>
      <c r="T14" s="118">
        <v>82.615240920000005</v>
      </c>
      <c r="U14" s="118">
        <v>79.297201270000002</v>
      </c>
      <c r="V14" s="118">
        <v>71.820036060000007</v>
      </c>
      <c r="W14" s="118">
        <v>74.38842502</v>
      </c>
      <c r="X14" s="118">
        <v>72.462502659999998</v>
      </c>
      <c r="Y14" s="118">
        <v>73.86479215</v>
      </c>
      <c r="Z14" s="118">
        <v>69.594302240000005</v>
      </c>
      <c r="AA14" s="118">
        <v>70.593530119999997</v>
      </c>
      <c r="AB14" s="118">
        <v>65.73316389</v>
      </c>
      <c r="AC14" s="118">
        <v>69.089547499999995</v>
      </c>
      <c r="AD14" s="118">
        <v>70.194162140000003</v>
      </c>
      <c r="AE14" s="118">
        <v>75.775844500000005</v>
      </c>
      <c r="AF14" s="118">
        <v>70.676493969999996</v>
      </c>
      <c r="AG14" s="118">
        <v>66.906914040000004</v>
      </c>
      <c r="AH14" s="118">
        <v>66.037520939999993</v>
      </c>
      <c r="AI14" s="118">
        <v>68.109385250000003</v>
      </c>
    </row>
    <row r="15" spans="1:35" ht="15" customHeight="1">
      <c r="A15" s="115"/>
      <c r="B15" s="116" t="s">
        <v>170</v>
      </c>
      <c r="C15" s="117"/>
      <c r="D15" s="118">
        <v>48.299211530000001</v>
      </c>
      <c r="E15" s="118">
        <v>48.432835079999997</v>
      </c>
      <c r="F15" s="118">
        <v>47.595608900000002</v>
      </c>
      <c r="G15" s="118">
        <v>46.771755820000003</v>
      </c>
      <c r="H15" s="118">
        <v>47.053045189999999</v>
      </c>
      <c r="I15" s="118">
        <v>45.875518620000001</v>
      </c>
      <c r="J15" s="118">
        <v>46.81411516</v>
      </c>
      <c r="K15" s="118">
        <v>46.54410567</v>
      </c>
      <c r="L15" s="118">
        <v>46.519959849999999</v>
      </c>
      <c r="M15" s="118">
        <v>47.365135279999997</v>
      </c>
      <c r="N15" s="118">
        <v>48.05774839</v>
      </c>
      <c r="O15" s="118">
        <v>49.405082800000002</v>
      </c>
      <c r="P15" s="118">
        <v>49.680057779999999</v>
      </c>
      <c r="Q15" s="118">
        <v>50.127932399999999</v>
      </c>
      <c r="R15" s="118">
        <v>49.003809740000001</v>
      </c>
      <c r="S15" s="118">
        <v>52.518387949999997</v>
      </c>
      <c r="T15" s="118">
        <v>52.0253935</v>
      </c>
      <c r="U15" s="118">
        <v>54.291824509999998</v>
      </c>
      <c r="V15" s="118">
        <v>54.290647649999997</v>
      </c>
      <c r="W15" s="118">
        <v>56.351886489999998</v>
      </c>
      <c r="X15" s="118">
        <v>55.101661759999999</v>
      </c>
      <c r="Y15" s="118">
        <v>56.559691469999997</v>
      </c>
      <c r="Z15" s="118">
        <v>54.738260529999998</v>
      </c>
      <c r="AA15" s="118">
        <v>52.74725857</v>
      </c>
      <c r="AB15" s="118">
        <v>52.742827800000001</v>
      </c>
      <c r="AC15" s="118">
        <v>52.637338130000003</v>
      </c>
      <c r="AD15" s="118">
        <v>50.746350829999997</v>
      </c>
      <c r="AE15" s="118">
        <v>49.290827899999996</v>
      </c>
      <c r="AF15" s="118">
        <v>51.036540299999999</v>
      </c>
      <c r="AG15" s="118">
        <v>49.526835990000002</v>
      </c>
      <c r="AH15" s="118">
        <v>48.147120459999996</v>
      </c>
      <c r="AI15" s="118">
        <v>48.00407216</v>
      </c>
    </row>
    <row r="16" spans="1:35" ht="15" customHeight="1">
      <c r="A16" s="115"/>
      <c r="B16" s="116"/>
      <c r="C16" s="117" t="s">
        <v>56</v>
      </c>
      <c r="D16" s="118">
        <v>17.812054369999998</v>
      </c>
      <c r="E16" s="118">
        <v>17.346280530000001</v>
      </c>
      <c r="F16" s="118">
        <v>15.04775551</v>
      </c>
      <c r="G16" s="118">
        <v>13.77258204</v>
      </c>
      <c r="H16" s="118">
        <v>15.0993432</v>
      </c>
      <c r="I16" s="118">
        <v>14.929079850000001</v>
      </c>
      <c r="J16" s="118">
        <v>14.968631200000001</v>
      </c>
      <c r="K16" s="118">
        <v>15.410260750000001</v>
      </c>
      <c r="L16" s="118">
        <v>18.94488011</v>
      </c>
      <c r="M16" s="118">
        <v>21.227767329999999</v>
      </c>
      <c r="N16" s="118">
        <v>21.392637270000002</v>
      </c>
      <c r="O16" s="118">
        <v>21.739233760000001</v>
      </c>
      <c r="P16" s="118">
        <v>21.707293100000001</v>
      </c>
      <c r="Q16" s="118">
        <v>21.292030409999999</v>
      </c>
      <c r="R16" s="118">
        <v>22.455661899999999</v>
      </c>
      <c r="S16" s="118">
        <v>26.296728030000001</v>
      </c>
      <c r="T16" s="118">
        <v>24.826558540000001</v>
      </c>
      <c r="U16" s="118">
        <v>28.02807958</v>
      </c>
      <c r="V16" s="118">
        <v>26.563278230000002</v>
      </c>
      <c r="W16" s="118">
        <v>29.155936610000001</v>
      </c>
      <c r="X16" s="118">
        <v>26.657722889999999</v>
      </c>
      <c r="Y16" s="118">
        <v>30.218062379999999</v>
      </c>
      <c r="Z16" s="118">
        <v>26.571117480000002</v>
      </c>
      <c r="AA16" s="118">
        <v>25.282454690000002</v>
      </c>
      <c r="AB16" s="118">
        <v>23.572883789999999</v>
      </c>
      <c r="AC16" s="118">
        <v>24.041438450000001</v>
      </c>
      <c r="AD16" s="118">
        <v>22.858503160000001</v>
      </c>
      <c r="AE16" s="118">
        <v>23.676475</v>
      </c>
      <c r="AF16" s="118">
        <v>23.426270160000001</v>
      </c>
      <c r="AG16" s="118">
        <v>23.23517519</v>
      </c>
      <c r="AH16" s="118">
        <v>22.183409699999999</v>
      </c>
      <c r="AI16" s="118">
        <v>20.416704450000001</v>
      </c>
    </row>
    <row r="17" spans="1:35" ht="15" customHeight="1">
      <c r="A17" s="115"/>
      <c r="B17" s="116"/>
      <c r="C17" s="117" t="s">
        <v>57</v>
      </c>
      <c r="D17" s="118">
        <v>55.23384909</v>
      </c>
      <c r="E17" s="118">
        <v>54.850279190000002</v>
      </c>
      <c r="F17" s="118">
        <v>53.806007190000003</v>
      </c>
      <c r="G17" s="118">
        <v>52.499145149999997</v>
      </c>
      <c r="H17" s="118">
        <v>52.367573239999999</v>
      </c>
      <c r="I17" s="118">
        <v>51.12868057</v>
      </c>
      <c r="J17" s="118">
        <v>51.883206520000002</v>
      </c>
      <c r="K17" s="118">
        <v>51.357836069999998</v>
      </c>
      <c r="L17" s="118">
        <v>50.948681540000003</v>
      </c>
      <c r="M17" s="118">
        <v>51.472515600000001</v>
      </c>
      <c r="N17" s="118">
        <v>52.096281480000002</v>
      </c>
      <c r="O17" s="118">
        <v>53.345026930000003</v>
      </c>
      <c r="P17" s="118">
        <v>53.322045729999999</v>
      </c>
      <c r="Q17" s="118">
        <v>53.679264449999998</v>
      </c>
      <c r="R17" s="118">
        <v>52.430124059999997</v>
      </c>
      <c r="S17" s="118">
        <v>55.88319971</v>
      </c>
      <c r="T17" s="118">
        <v>55.628514160000002</v>
      </c>
      <c r="U17" s="118">
        <v>57.851048409999997</v>
      </c>
      <c r="V17" s="118">
        <v>58.03826059</v>
      </c>
      <c r="W17" s="118">
        <v>59.921609959999998</v>
      </c>
      <c r="X17" s="118">
        <v>59.162633620000001</v>
      </c>
      <c r="Y17" s="118">
        <v>60.154379900000002</v>
      </c>
      <c r="Z17" s="118">
        <v>58.337084040000001</v>
      </c>
      <c r="AA17" s="118">
        <v>55.987825919999999</v>
      </c>
      <c r="AB17" s="118">
        <v>56.02147265</v>
      </c>
      <c r="AC17" s="118">
        <v>55.826879290000001</v>
      </c>
      <c r="AD17" s="118">
        <v>53.81394667</v>
      </c>
      <c r="AE17" s="118">
        <v>52.020757979999999</v>
      </c>
      <c r="AF17" s="118">
        <v>53.955570029999997</v>
      </c>
      <c r="AG17" s="118">
        <v>52.137431710000001</v>
      </c>
      <c r="AH17" s="118">
        <v>50.474054930000001</v>
      </c>
      <c r="AI17" s="118">
        <v>50.287041780000003</v>
      </c>
    </row>
    <row r="18" spans="1:35" ht="15" customHeight="1">
      <c r="A18" s="115"/>
      <c r="B18" s="116"/>
      <c r="C18" s="117" t="s">
        <v>58</v>
      </c>
      <c r="D18" s="118">
        <v>25.840022149999999</v>
      </c>
      <c r="E18" s="118">
        <v>28.329908</v>
      </c>
      <c r="F18" s="118">
        <v>31.03399061</v>
      </c>
      <c r="G18" s="118">
        <v>32.200217530000003</v>
      </c>
      <c r="H18" s="118">
        <v>31.01315979</v>
      </c>
      <c r="I18" s="118">
        <v>29.23889926</v>
      </c>
      <c r="J18" s="118">
        <v>31.383310909999999</v>
      </c>
      <c r="K18" s="118">
        <v>33.741910480000001</v>
      </c>
      <c r="L18" s="118">
        <v>33.996369080000001</v>
      </c>
      <c r="M18" s="118">
        <v>33.796297469999999</v>
      </c>
      <c r="N18" s="118">
        <v>35.281465169999997</v>
      </c>
      <c r="O18" s="118">
        <v>36.35771338</v>
      </c>
      <c r="P18" s="118">
        <v>34.417701620000003</v>
      </c>
      <c r="Q18" s="118">
        <v>37.536497199999999</v>
      </c>
      <c r="R18" s="118">
        <v>35.911371590000002</v>
      </c>
      <c r="S18" s="118">
        <v>41.439225690000001</v>
      </c>
      <c r="T18" s="118">
        <v>39.830369339999997</v>
      </c>
      <c r="U18" s="118">
        <v>40.210043859999999</v>
      </c>
      <c r="V18" s="118">
        <v>40.310899030000002</v>
      </c>
      <c r="W18" s="118">
        <v>45.543167009999998</v>
      </c>
      <c r="X18" s="118">
        <v>38.635261329999999</v>
      </c>
      <c r="Y18" s="118">
        <v>43.42261001</v>
      </c>
      <c r="Z18" s="118">
        <v>40.542110379999997</v>
      </c>
      <c r="AA18" s="118">
        <v>40.103807080000003</v>
      </c>
      <c r="AB18" s="118">
        <v>41.22126489</v>
      </c>
      <c r="AC18" s="118">
        <v>42.830855829999997</v>
      </c>
      <c r="AD18" s="118">
        <v>39.772361830000001</v>
      </c>
      <c r="AE18" s="118">
        <v>41.255702319999997</v>
      </c>
      <c r="AF18" s="118">
        <v>41.01162051</v>
      </c>
      <c r="AG18" s="118">
        <v>40.759573779999997</v>
      </c>
      <c r="AH18" s="118">
        <v>41.475177240000001</v>
      </c>
      <c r="AI18" s="118">
        <v>41.818868420000001</v>
      </c>
    </row>
    <row r="19" spans="1:35" ht="9" customHeight="1"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</row>
    <row r="20" spans="1:35" ht="15" customHeight="1">
      <c r="A20" s="119" t="s">
        <v>87</v>
      </c>
      <c r="B20" s="119"/>
      <c r="C20" s="120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</row>
    <row r="21" spans="1:35" ht="15" customHeight="1">
      <c r="A21" s="115"/>
      <c r="B21" s="116" t="s">
        <v>168</v>
      </c>
      <c r="C21" s="117"/>
      <c r="D21" s="118">
        <v>45.356382199999999</v>
      </c>
      <c r="E21" s="118">
        <v>45.107374999999998</v>
      </c>
      <c r="F21" s="118">
        <v>44.586711340000001</v>
      </c>
      <c r="G21" s="118">
        <v>44.159935920000002</v>
      </c>
      <c r="H21" s="118">
        <v>43.761482389999998</v>
      </c>
      <c r="I21" s="118">
        <v>42.70425152</v>
      </c>
      <c r="J21" s="118">
        <v>43.11896016</v>
      </c>
      <c r="K21" s="118">
        <v>42.842200439999999</v>
      </c>
      <c r="L21" s="118">
        <v>39.166265320000001</v>
      </c>
      <c r="M21" s="118">
        <v>39.454283429999997</v>
      </c>
      <c r="N21" s="118">
        <v>40.5179799</v>
      </c>
      <c r="O21" s="118">
        <v>40.909319590000003</v>
      </c>
      <c r="P21" s="118">
        <v>41.3695685</v>
      </c>
      <c r="Q21" s="118">
        <v>41.250456149999998</v>
      </c>
      <c r="R21" s="118">
        <v>40.631052080000003</v>
      </c>
      <c r="S21" s="118">
        <v>42.444216300000001</v>
      </c>
      <c r="T21" s="118">
        <v>42.526413699999999</v>
      </c>
      <c r="U21" s="118">
        <v>43.444441730000001</v>
      </c>
      <c r="V21" s="118">
        <v>43.462539360000001</v>
      </c>
      <c r="W21" s="118">
        <v>45.170991290000003</v>
      </c>
      <c r="X21" s="118">
        <v>45.212513819999998</v>
      </c>
      <c r="Y21" s="118">
        <v>45.80841032</v>
      </c>
      <c r="Z21" s="118">
        <v>44.182621900000001</v>
      </c>
      <c r="AA21" s="118">
        <v>44.747925049999999</v>
      </c>
      <c r="AB21" s="118">
        <v>45.092474109999998</v>
      </c>
      <c r="AC21" s="118">
        <v>45.15282414</v>
      </c>
      <c r="AD21" s="118">
        <v>44.023219240000003</v>
      </c>
      <c r="AE21" s="118">
        <v>43.024461029999998</v>
      </c>
      <c r="AF21" s="118">
        <v>44.677776389999998</v>
      </c>
      <c r="AG21" s="118">
        <v>43.385636460000001</v>
      </c>
      <c r="AH21" s="118">
        <v>42.728716439999999</v>
      </c>
      <c r="AI21" s="118">
        <v>42.869553799999998</v>
      </c>
    </row>
    <row r="22" spans="1:35" ht="15" customHeight="1">
      <c r="A22" s="115"/>
      <c r="B22" s="116"/>
      <c r="C22" s="117" t="s">
        <v>56</v>
      </c>
      <c r="D22" s="118">
        <v>8.7066919499999997</v>
      </c>
      <c r="E22" s="118">
        <v>7.7279869699999999</v>
      </c>
      <c r="F22" s="118">
        <v>6.0035629000000004</v>
      </c>
      <c r="G22" s="118">
        <v>5.2580103400000002</v>
      </c>
      <c r="H22" s="118">
        <v>4.6905604199999997</v>
      </c>
      <c r="I22" s="118">
        <v>4.9209370699999999</v>
      </c>
      <c r="J22" s="118">
        <v>4.9368266500000004</v>
      </c>
      <c r="K22" s="118">
        <v>4.6618911399999998</v>
      </c>
      <c r="L22" s="118">
        <v>4.2236903100000003</v>
      </c>
      <c r="M22" s="118">
        <v>4.6830920300000001</v>
      </c>
      <c r="N22" s="118">
        <v>4.5618924600000001</v>
      </c>
      <c r="O22" s="118">
        <v>4.2100787999999998</v>
      </c>
      <c r="P22" s="118">
        <v>4.0315702699999996</v>
      </c>
      <c r="Q22" s="118">
        <v>3.3157813300000001</v>
      </c>
      <c r="R22" s="118">
        <v>2.8351046499999999</v>
      </c>
      <c r="S22" s="118">
        <v>3.8159899199999998</v>
      </c>
      <c r="T22" s="118">
        <v>3.4079040200000001</v>
      </c>
      <c r="U22" s="118">
        <v>4.4114914699999996</v>
      </c>
      <c r="V22" s="118">
        <v>4.4681824700000004</v>
      </c>
      <c r="W22" s="118">
        <v>4.71000832</v>
      </c>
      <c r="X22" s="118">
        <v>4.70614781</v>
      </c>
      <c r="Y22" s="118">
        <v>5.7251945800000001</v>
      </c>
      <c r="Z22" s="118">
        <v>4.6346365900000004</v>
      </c>
      <c r="AA22" s="118">
        <v>4.6801608200000002</v>
      </c>
      <c r="AB22" s="118">
        <v>4.4495864100000002</v>
      </c>
      <c r="AC22" s="118">
        <v>4.2187838500000003</v>
      </c>
      <c r="AD22" s="118">
        <v>3.9726055499999999</v>
      </c>
      <c r="AE22" s="118">
        <v>5.4291447799999997</v>
      </c>
      <c r="AF22" s="118">
        <v>5.0100148000000004</v>
      </c>
      <c r="AG22" s="118">
        <v>4.8379946699999996</v>
      </c>
      <c r="AH22" s="118">
        <v>4.1694012300000001</v>
      </c>
      <c r="AI22" s="118">
        <v>3.81542257</v>
      </c>
    </row>
    <row r="23" spans="1:35" ht="15" customHeight="1">
      <c r="A23" s="115"/>
      <c r="B23" s="116"/>
      <c r="C23" s="117" t="s">
        <v>57</v>
      </c>
      <c r="D23" s="118">
        <v>52.750964109999998</v>
      </c>
      <c r="E23" s="118">
        <v>51.997065450000001</v>
      </c>
      <c r="F23" s="118">
        <v>51.229518419999998</v>
      </c>
      <c r="G23" s="118">
        <v>50.228386569999998</v>
      </c>
      <c r="H23" s="118">
        <v>49.623102609999997</v>
      </c>
      <c r="I23" s="118">
        <v>48.44521392</v>
      </c>
      <c r="J23" s="118">
        <v>48.655087170000002</v>
      </c>
      <c r="K23" s="118">
        <v>48.176660509999998</v>
      </c>
      <c r="L23" s="118">
        <v>44.301043280000002</v>
      </c>
      <c r="M23" s="118">
        <v>44.420195550000003</v>
      </c>
      <c r="N23" s="118">
        <v>45.481086560000001</v>
      </c>
      <c r="O23" s="118">
        <v>45.710789519999999</v>
      </c>
      <c r="P23" s="118">
        <v>45.798914869999997</v>
      </c>
      <c r="Q23" s="118">
        <v>45.596153520000001</v>
      </c>
      <c r="R23" s="118">
        <v>45.054608999999999</v>
      </c>
      <c r="S23" s="118">
        <v>47.023704160000001</v>
      </c>
      <c r="T23" s="118">
        <v>47.273695279999998</v>
      </c>
      <c r="U23" s="118">
        <v>48.265790099999997</v>
      </c>
      <c r="V23" s="118">
        <v>48.311281309999998</v>
      </c>
      <c r="W23" s="118">
        <v>50.157970259999999</v>
      </c>
      <c r="X23" s="118">
        <v>50.44751333</v>
      </c>
      <c r="Y23" s="118">
        <v>50.813528150000003</v>
      </c>
      <c r="Z23" s="118">
        <v>48.851634359999998</v>
      </c>
      <c r="AA23" s="118">
        <v>48.933821950000002</v>
      </c>
      <c r="AB23" s="118">
        <v>49.21256262</v>
      </c>
      <c r="AC23" s="118">
        <v>49.25719668</v>
      </c>
      <c r="AD23" s="118">
        <v>47.857820150000002</v>
      </c>
      <c r="AE23" s="118">
        <v>46.600006469999997</v>
      </c>
      <c r="AF23" s="118">
        <v>48.352783189999997</v>
      </c>
      <c r="AG23" s="118">
        <v>46.81056452</v>
      </c>
      <c r="AH23" s="118">
        <v>45.792929270000002</v>
      </c>
      <c r="AI23" s="118">
        <v>45.756892829999998</v>
      </c>
    </row>
    <row r="24" spans="1:35" ht="15" customHeight="1">
      <c r="A24" s="115"/>
      <c r="B24" s="116"/>
      <c r="C24" s="117" t="s">
        <v>58</v>
      </c>
      <c r="D24" s="118">
        <v>22.7772468</v>
      </c>
      <c r="E24" s="118">
        <v>24.509290480000001</v>
      </c>
      <c r="F24" s="118">
        <v>25.660740780000001</v>
      </c>
      <c r="G24" s="118">
        <v>27.927880949999999</v>
      </c>
      <c r="H24" s="118">
        <v>24.695002120000002</v>
      </c>
      <c r="I24" s="118">
        <v>23.634096150000001</v>
      </c>
      <c r="J24" s="118">
        <v>25.13071493</v>
      </c>
      <c r="K24" s="118">
        <v>28.130262869999999</v>
      </c>
      <c r="L24" s="118">
        <v>26.46026195</v>
      </c>
      <c r="M24" s="118">
        <v>25.487828589999999</v>
      </c>
      <c r="N24" s="118">
        <v>27.351514099999999</v>
      </c>
      <c r="O24" s="118">
        <v>26.576166829999998</v>
      </c>
      <c r="P24" s="118">
        <v>25.57826962</v>
      </c>
      <c r="Q24" s="118">
        <v>26.706326669999999</v>
      </c>
      <c r="R24" s="118">
        <v>27.671962789999998</v>
      </c>
      <c r="S24" s="118">
        <v>27.47538565</v>
      </c>
      <c r="T24" s="118">
        <v>28.266536519999999</v>
      </c>
      <c r="U24" s="118">
        <v>28.104879090000001</v>
      </c>
      <c r="V24" s="118">
        <v>27.505657459999998</v>
      </c>
      <c r="W24" s="118">
        <v>29.562913529999999</v>
      </c>
      <c r="X24" s="118">
        <v>27.547905929999999</v>
      </c>
      <c r="Y24" s="118">
        <v>29.878076849999999</v>
      </c>
      <c r="Z24" s="118">
        <v>27.154523390000001</v>
      </c>
      <c r="AA24" s="118">
        <v>29.74318787</v>
      </c>
      <c r="AB24" s="118">
        <v>29.45806507</v>
      </c>
      <c r="AC24" s="118">
        <v>31.341015779999999</v>
      </c>
      <c r="AD24" s="118">
        <v>32.01474837</v>
      </c>
      <c r="AE24" s="118">
        <v>31.973011629999998</v>
      </c>
      <c r="AF24" s="118">
        <v>34.040066549999999</v>
      </c>
      <c r="AG24" s="118">
        <v>33.069817469999997</v>
      </c>
      <c r="AH24" s="118">
        <v>35.291551419999998</v>
      </c>
      <c r="AI24" s="118">
        <v>34.998784550000003</v>
      </c>
    </row>
    <row r="25" spans="1:35" ht="15" customHeight="1">
      <c r="A25" s="115"/>
      <c r="B25" s="116" t="s">
        <v>169</v>
      </c>
      <c r="C25" s="117"/>
      <c r="D25" s="118">
        <v>67.843239359999998</v>
      </c>
      <c r="E25" s="118">
        <v>67.695684330000006</v>
      </c>
      <c r="F25" s="118">
        <v>69.780758680000005</v>
      </c>
      <c r="G25" s="118">
        <v>70.399187080000004</v>
      </c>
      <c r="H25" s="118">
        <v>69.705407300000005</v>
      </c>
      <c r="I25" s="118">
        <v>70.013082319999995</v>
      </c>
      <c r="J25" s="118">
        <v>69.788806800000003</v>
      </c>
      <c r="K25" s="118">
        <v>70.859205169999996</v>
      </c>
      <c r="L25" s="118">
        <v>69.232001990000001</v>
      </c>
      <c r="M25" s="118">
        <v>68.913697429999999</v>
      </c>
      <c r="N25" s="118">
        <v>69.471666830000004</v>
      </c>
      <c r="O25" s="118">
        <v>69.724206820000006</v>
      </c>
      <c r="P25" s="118">
        <v>69.442731440000003</v>
      </c>
      <c r="Q25" s="118">
        <v>68.834306429999998</v>
      </c>
      <c r="R25" s="118">
        <v>67.131637900000001</v>
      </c>
      <c r="S25" s="118">
        <v>71.183648349999999</v>
      </c>
      <c r="T25" s="118">
        <v>70.201192480000003</v>
      </c>
      <c r="U25" s="118">
        <v>70.508906870000004</v>
      </c>
      <c r="V25" s="118">
        <v>68.704943729999997</v>
      </c>
      <c r="W25" s="118">
        <v>71.342342349999996</v>
      </c>
      <c r="X25" s="118">
        <v>71.513728589999999</v>
      </c>
      <c r="Y25" s="118">
        <v>72.166363029999999</v>
      </c>
      <c r="Z25" s="118">
        <v>69.100478690000003</v>
      </c>
      <c r="AA25" s="118">
        <v>71.584785319999995</v>
      </c>
      <c r="AB25" s="118">
        <v>72.804361549999996</v>
      </c>
      <c r="AC25" s="118">
        <v>73.106588720000005</v>
      </c>
      <c r="AD25" s="118">
        <v>72.233044789999994</v>
      </c>
      <c r="AE25" s="118">
        <v>71.122312429999994</v>
      </c>
      <c r="AF25" s="118">
        <v>72.343551360000006</v>
      </c>
      <c r="AG25" s="118">
        <v>71.08506466</v>
      </c>
      <c r="AH25" s="118">
        <v>69.893680290000006</v>
      </c>
      <c r="AI25" s="118">
        <v>69.415346589999999</v>
      </c>
    </row>
    <row r="26" spans="1:35" ht="15" customHeight="1">
      <c r="A26" s="115"/>
      <c r="B26" s="116"/>
      <c r="C26" s="117" t="s">
        <v>56</v>
      </c>
      <c r="D26" s="118">
        <v>10.417069250000001</v>
      </c>
      <c r="E26" s="118">
        <v>8.3348620199999992</v>
      </c>
      <c r="F26" s="118">
        <v>8.0000066099999998</v>
      </c>
      <c r="G26" s="118">
        <v>8.2493614399999995</v>
      </c>
      <c r="H26" s="118">
        <v>6.2402193400000003</v>
      </c>
      <c r="I26" s="118">
        <v>7.96894057</v>
      </c>
      <c r="J26" s="118">
        <v>6.9025438100000001</v>
      </c>
      <c r="K26" s="118">
        <v>5.5083050699999996</v>
      </c>
      <c r="L26" s="118">
        <v>7.5272723900000003</v>
      </c>
      <c r="M26" s="118">
        <v>5.5500948899999996</v>
      </c>
      <c r="N26" s="118">
        <v>7.06708742</v>
      </c>
      <c r="O26" s="118">
        <v>4.6939448800000001</v>
      </c>
      <c r="P26" s="118">
        <v>5.2359360700000002</v>
      </c>
      <c r="Q26" s="118">
        <v>5.7289585900000004</v>
      </c>
      <c r="R26" s="118">
        <v>3.3074353900000002</v>
      </c>
      <c r="S26" s="118">
        <v>5.3205238899999996</v>
      </c>
      <c r="T26" s="118">
        <v>4.8056457899999998</v>
      </c>
      <c r="U26" s="118">
        <v>5.9108035299999999</v>
      </c>
      <c r="V26" s="118">
        <v>3.5151468600000002</v>
      </c>
      <c r="W26" s="118">
        <v>4.1325437899999997</v>
      </c>
      <c r="X26" s="118">
        <v>11.45076167</v>
      </c>
      <c r="Y26" s="118">
        <v>12.684143410000001</v>
      </c>
      <c r="Z26" s="118">
        <v>8.0084088700000002</v>
      </c>
      <c r="AA26" s="118">
        <v>7.7288886799999998</v>
      </c>
      <c r="AB26" s="118">
        <v>9.1930647099999998</v>
      </c>
      <c r="AC26" s="118">
        <v>10.672837489999999</v>
      </c>
      <c r="AD26" s="118">
        <v>8.3937857600000001</v>
      </c>
      <c r="AE26" s="118">
        <v>14.669052300000001</v>
      </c>
      <c r="AF26" s="118">
        <v>10.026075949999999</v>
      </c>
      <c r="AG26" s="118">
        <v>8.4810960299999998</v>
      </c>
      <c r="AH26" s="118">
        <v>8.2142223300000001</v>
      </c>
      <c r="AI26" s="118">
        <v>7.0093177200000003</v>
      </c>
    </row>
    <row r="27" spans="1:35" ht="15" customHeight="1">
      <c r="A27" s="115"/>
      <c r="B27" s="116"/>
      <c r="C27" s="117" t="s">
        <v>57</v>
      </c>
      <c r="D27" s="118">
        <v>74.072926809999998</v>
      </c>
      <c r="E27" s="118">
        <v>73.754142119999997</v>
      </c>
      <c r="F27" s="118">
        <v>75.520797900000005</v>
      </c>
      <c r="G27" s="118">
        <v>75.375592789999999</v>
      </c>
      <c r="H27" s="118">
        <v>74.678888279999995</v>
      </c>
      <c r="I27" s="118">
        <v>74.738519609999997</v>
      </c>
      <c r="J27" s="118">
        <v>74.719254370000002</v>
      </c>
      <c r="K27" s="118">
        <v>75.458505939999995</v>
      </c>
      <c r="L27" s="118">
        <v>73.599604799999994</v>
      </c>
      <c r="M27" s="118">
        <v>73.35510721</v>
      </c>
      <c r="N27" s="118">
        <v>73.869759029999997</v>
      </c>
      <c r="O27" s="118">
        <v>74.078922759999998</v>
      </c>
      <c r="P27" s="118">
        <v>73.506147119999994</v>
      </c>
      <c r="Q27" s="118">
        <v>72.994187420000003</v>
      </c>
      <c r="R27" s="118">
        <v>71.510671579999993</v>
      </c>
      <c r="S27" s="118">
        <v>75.083134079999994</v>
      </c>
      <c r="T27" s="118">
        <v>73.806010229999998</v>
      </c>
      <c r="U27" s="118">
        <v>74.569934770000003</v>
      </c>
      <c r="V27" s="118">
        <v>72.935809980000002</v>
      </c>
      <c r="W27" s="118">
        <v>75.67306825</v>
      </c>
      <c r="X27" s="118">
        <v>75.263363049999995</v>
      </c>
      <c r="Y27" s="118">
        <v>75.963045260000001</v>
      </c>
      <c r="Z27" s="118">
        <v>72.881807309999999</v>
      </c>
      <c r="AA27" s="118">
        <v>74.906762850000007</v>
      </c>
      <c r="AB27" s="118">
        <v>76.00162838</v>
      </c>
      <c r="AC27" s="118">
        <v>76.008115970000006</v>
      </c>
      <c r="AD27" s="118">
        <v>74.999426159999999</v>
      </c>
      <c r="AE27" s="118">
        <v>73.420464240000001</v>
      </c>
      <c r="AF27" s="118">
        <v>75.4820359</v>
      </c>
      <c r="AG27" s="118">
        <v>74.557030010000005</v>
      </c>
      <c r="AH27" s="118">
        <v>73.071073330000004</v>
      </c>
      <c r="AI27" s="118">
        <v>72.074472450000002</v>
      </c>
    </row>
    <row r="28" spans="1:35" ht="15" customHeight="1">
      <c r="A28" s="115"/>
      <c r="B28" s="116"/>
      <c r="C28" s="117" t="s">
        <v>58</v>
      </c>
      <c r="D28" s="118">
        <v>40.447960250000001</v>
      </c>
      <c r="E28" s="118">
        <v>40.606696509999999</v>
      </c>
      <c r="F28" s="118">
        <v>40.058779620000003</v>
      </c>
      <c r="G28" s="118">
        <v>45.849107449999998</v>
      </c>
      <c r="H28" s="118">
        <v>43.047637350000002</v>
      </c>
      <c r="I28" s="118">
        <v>38.12450183</v>
      </c>
      <c r="J28" s="118">
        <v>43.036917879999997</v>
      </c>
      <c r="K28" s="118">
        <v>50.339579980000003</v>
      </c>
      <c r="L28" s="118">
        <v>49.52723323</v>
      </c>
      <c r="M28" s="118">
        <v>45.944403870000002</v>
      </c>
      <c r="N28" s="118">
        <v>50.272114960000003</v>
      </c>
      <c r="O28" s="118">
        <v>49.655704569999997</v>
      </c>
      <c r="P28" s="118">
        <v>48.070804350000003</v>
      </c>
      <c r="Q28" s="118">
        <v>47.769794640000001</v>
      </c>
      <c r="R28" s="118">
        <v>46.459688270000001</v>
      </c>
      <c r="S28" s="118">
        <v>44.34873211</v>
      </c>
      <c r="T28" s="118">
        <v>56.601683729999998</v>
      </c>
      <c r="U28" s="118">
        <v>53.952071179999997</v>
      </c>
      <c r="V28" s="118">
        <v>42.383790079999997</v>
      </c>
      <c r="W28" s="118">
        <v>46.002447259999997</v>
      </c>
      <c r="X28" s="118">
        <v>51.599001049999998</v>
      </c>
      <c r="Y28" s="118">
        <v>46.480798749999998</v>
      </c>
      <c r="Z28" s="118">
        <v>46.719076510000001</v>
      </c>
      <c r="AA28" s="118">
        <v>46.961802059999997</v>
      </c>
      <c r="AB28" s="118">
        <v>44.44417515</v>
      </c>
      <c r="AC28" s="118">
        <v>50.668916029999998</v>
      </c>
      <c r="AD28" s="118">
        <v>50.59286693</v>
      </c>
      <c r="AE28" s="118">
        <v>55.143584799999999</v>
      </c>
      <c r="AF28" s="118">
        <v>52.078803379999997</v>
      </c>
      <c r="AG28" s="118">
        <v>48.88339766</v>
      </c>
      <c r="AH28" s="118">
        <v>50.550466200000002</v>
      </c>
      <c r="AI28" s="118">
        <v>50.324760480000002</v>
      </c>
    </row>
    <row r="29" spans="1:35" ht="15" customHeight="1">
      <c r="A29" s="115"/>
      <c r="B29" s="116" t="s">
        <v>170</v>
      </c>
      <c r="C29" s="117"/>
      <c r="D29" s="118">
        <v>40.412970450000003</v>
      </c>
      <c r="E29" s="118">
        <v>40.187197730000001</v>
      </c>
      <c r="F29" s="118">
        <v>39.300288469999998</v>
      </c>
      <c r="G29" s="118">
        <v>38.754863960000002</v>
      </c>
      <c r="H29" s="118">
        <v>38.296821739999999</v>
      </c>
      <c r="I29" s="118">
        <v>37.154331900000003</v>
      </c>
      <c r="J29" s="118">
        <v>37.818675300000002</v>
      </c>
      <c r="K29" s="118">
        <v>37.302520229999999</v>
      </c>
      <c r="L29" s="118">
        <v>35.112829920000003</v>
      </c>
      <c r="M29" s="118">
        <v>35.445011690000001</v>
      </c>
      <c r="N29" s="118">
        <v>36.515845679999998</v>
      </c>
      <c r="O29" s="118">
        <v>36.93699393</v>
      </c>
      <c r="P29" s="118">
        <v>37.427584680000002</v>
      </c>
      <c r="Q29" s="118">
        <v>37.304603970000002</v>
      </c>
      <c r="R29" s="118">
        <v>36.746016760000003</v>
      </c>
      <c r="S29" s="118">
        <v>38.52127179</v>
      </c>
      <c r="T29" s="118">
        <v>38.959294360000001</v>
      </c>
      <c r="U29" s="118">
        <v>39.942594649999997</v>
      </c>
      <c r="V29" s="118">
        <v>40.279575610000002</v>
      </c>
      <c r="W29" s="118">
        <v>41.938251479999998</v>
      </c>
      <c r="X29" s="118">
        <v>41.792214360000003</v>
      </c>
      <c r="Y29" s="118">
        <v>42.512511349999997</v>
      </c>
      <c r="Z29" s="118">
        <v>41.026826960000001</v>
      </c>
      <c r="AA29" s="118">
        <v>39.719258160000003</v>
      </c>
      <c r="AB29" s="118">
        <v>39.902626849999997</v>
      </c>
      <c r="AC29" s="118">
        <v>39.822816039999999</v>
      </c>
      <c r="AD29" s="118">
        <v>38.776850119999999</v>
      </c>
      <c r="AE29" s="118">
        <v>37.768295109999997</v>
      </c>
      <c r="AF29" s="118">
        <v>39.363417009999999</v>
      </c>
      <c r="AG29" s="118">
        <v>38.149476180000001</v>
      </c>
      <c r="AH29" s="118">
        <v>37.286458840000002</v>
      </c>
      <c r="AI29" s="118">
        <v>37.59823119</v>
      </c>
    </row>
    <row r="30" spans="1:35" ht="15" customHeight="1">
      <c r="A30" s="115"/>
      <c r="B30" s="116"/>
      <c r="C30" s="117" t="s">
        <v>56</v>
      </c>
      <c r="D30" s="118">
        <v>8.5201207700000001</v>
      </c>
      <c r="E30" s="118">
        <v>7.6605762300000002</v>
      </c>
      <c r="F30" s="118">
        <v>5.8034743000000004</v>
      </c>
      <c r="G30" s="118">
        <v>4.9785456100000003</v>
      </c>
      <c r="H30" s="118">
        <v>4.5355464200000002</v>
      </c>
      <c r="I30" s="118">
        <v>4.6657689400000004</v>
      </c>
      <c r="J30" s="118">
        <v>4.7556691200000003</v>
      </c>
      <c r="K30" s="118">
        <v>4.58766227</v>
      </c>
      <c r="L30" s="118">
        <v>4.0295225700000001</v>
      </c>
      <c r="M30" s="118">
        <v>4.6306735300000001</v>
      </c>
      <c r="N30" s="118">
        <v>4.4033323400000004</v>
      </c>
      <c r="O30" s="118">
        <v>4.1795443199999998</v>
      </c>
      <c r="P30" s="118">
        <v>3.95159555</v>
      </c>
      <c r="Q30" s="118">
        <v>3.1382954999999999</v>
      </c>
      <c r="R30" s="118">
        <v>2.79821309</v>
      </c>
      <c r="S30" s="118">
        <v>3.7329180200000001</v>
      </c>
      <c r="T30" s="118">
        <v>3.32930803</v>
      </c>
      <c r="U30" s="118">
        <v>4.3194540799999999</v>
      </c>
      <c r="V30" s="118">
        <v>4.5209484</v>
      </c>
      <c r="W30" s="118">
        <v>4.7417487300000003</v>
      </c>
      <c r="X30" s="118">
        <v>4.3295171899999998</v>
      </c>
      <c r="Y30" s="118">
        <v>5.36815306</v>
      </c>
      <c r="Z30" s="118">
        <v>4.44029191</v>
      </c>
      <c r="AA30" s="118">
        <v>4.4657789499999998</v>
      </c>
      <c r="AB30" s="118">
        <v>4.1531564200000002</v>
      </c>
      <c r="AC30" s="118">
        <v>3.80476284</v>
      </c>
      <c r="AD30" s="118">
        <v>3.7086878799999998</v>
      </c>
      <c r="AE30" s="118">
        <v>4.87806037</v>
      </c>
      <c r="AF30" s="118">
        <v>4.6472028600000002</v>
      </c>
      <c r="AG30" s="118">
        <v>4.5530603200000002</v>
      </c>
      <c r="AH30" s="118">
        <v>3.82360129</v>
      </c>
      <c r="AI30" s="118">
        <v>3.6011757000000002</v>
      </c>
    </row>
    <row r="31" spans="1:35" ht="15" customHeight="1">
      <c r="A31" s="115"/>
      <c r="B31" s="116"/>
      <c r="C31" s="117" t="s">
        <v>57</v>
      </c>
      <c r="D31" s="118">
        <v>47.610342189999997</v>
      </c>
      <c r="E31" s="118">
        <v>46.844377809999997</v>
      </c>
      <c r="F31" s="118">
        <v>45.68852141</v>
      </c>
      <c r="G31" s="118">
        <v>44.618813289999999</v>
      </c>
      <c r="H31" s="118">
        <v>43.925900489999997</v>
      </c>
      <c r="I31" s="118">
        <v>42.656022219999997</v>
      </c>
      <c r="J31" s="118">
        <v>43.121164350000001</v>
      </c>
      <c r="K31" s="118">
        <v>42.403512730000003</v>
      </c>
      <c r="L31" s="118">
        <v>40.053305690000002</v>
      </c>
      <c r="M31" s="118">
        <v>40.188470899999999</v>
      </c>
      <c r="N31" s="118">
        <v>41.303682260000002</v>
      </c>
      <c r="O31" s="118">
        <v>41.565547819999999</v>
      </c>
      <c r="P31" s="118">
        <v>41.707336650000002</v>
      </c>
      <c r="Q31" s="118">
        <v>41.495325870000002</v>
      </c>
      <c r="R31" s="118">
        <v>40.98577761</v>
      </c>
      <c r="S31" s="118">
        <v>42.964161349999998</v>
      </c>
      <c r="T31" s="118">
        <v>43.634310370000001</v>
      </c>
      <c r="U31" s="118">
        <v>44.675454449999997</v>
      </c>
      <c r="V31" s="118">
        <v>45.026372639999998</v>
      </c>
      <c r="W31" s="118">
        <v>46.826781449999999</v>
      </c>
      <c r="X31" s="118">
        <v>47.015700430000003</v>
      </c>
      <c r="Y31" s="118">
        <v>47.477172510000003</v>
      </c>
      <c r="Z31" s="118">
        <v>45.644812510000001</v>
      </c>
      <c r="AA31" s="118">
        <v>43.796728219999999</v>
      </c>
      <c r="AB31" s="118">
        <v>43.912412699999997</v>
      </c>
      <c r="AC31" s="118">
        <v>43.854555689999998</v>
      </c>
      <c r="AD31" s="118">
        <v>42.519598139999999</v>
      </c>
      <c r="AE31" s="118">
        <v>41.291626489999999</v>
      </c>
      <c r="AF31" s="118">
        <v>42.923410459999999</v>
      </c>
      <c r="AG31" s="118">
        <v>41.402183020000003</v>
      </c>
      <c r="AH31" s="118">
        <v>40.179015829999997</v>
      </c>
      <c r="AI31" s="118">
        <v>40.367261650000003</v>
      </c>
    </row>
    <row r="32" spans="1:35" ht="15" customHeight="1">
      <c r="A32" s="115"/>
      <c r="B32" s="116"/>
      <c r="C32" s="117" t="s">
        <v>58</v>
      </c>
      <c r="D32" s="118">
        <v>18.457701870000001</v>
      </c>
      <c r="E32" s="118">
        <v>20.75647451</v>
      </c>
      <c r="F32" s="118">
        <v>22.349030450000001</v>
      </c>
      <c r="G32" s="118">
        <v>23.789250030000002</v>
      </c>
      <c r="H32" s="118">
        <v>20.92472106</v>
      </c>
      <c r="I32" s="118">
        <v>20.103983790000001</v>
      </c>
      <c r="J32" s="118">
        <v>20.4786614</v>
      </c>
      <c r="K32" s="118">
        <v>22.412750259999999</v>
      </c>
      <c r="L32" s="118">
        <v>22.641104349999999</v>
      </c>
      <c r="M32" s="118">
        <v>22.436946089999999</v>
      </c>
      <c r="N32" s="118">
        <v>23.365677529999999</v>
      </c>
      <c r="O32" s="118">
        <v>22.57431957</v>
      </c>
      <c r="P32" s="118">
        <v>21.64117431</v>
      </c>
      <c r="Q32" s="118">
        <v>22.961089040000001</v>
      </c>
      <c r="R32" s="118">
        <v>24.557463640000002</v>
      </c>
      <c r="S32" s="118">
        <v>24.51320509</v>
      </c>
      <c r="T32" s="118">
        <v>24.363291270000001</v>
      </c>
      <c r="U32" s="118">
        <v>23.92635404</v>
      </c>
      <c r="V32" s="118">
        <v>25.06558171</v>
      </c>
      <c r="W32" s="118">
        <v>26.961038120000001</v>
      </c>
      <c r="X32" s="118">
        <v>23.790826509999999</v>
      </c>
      <c r="Y32" s="118">
        <v>27.17202704</v>
      </c>
      <c r="Z32" s="118">
        <v>24.218160210000001</v>
      </c>
      <c r="AA32" s="118">
        <v>25.797101699999999</v>
      </c>
      <c r="AB32" s="118">
        <v>26.006256960000002</v>
      </c>
      <c r="AC32" s="118">
        <v>27.10618741</v>
      </c>
      <c r="AD32" s="118">
        <v>27.948603299999998</v>
      </c>
      <c r="AE32" s="118">
        <v>27.00806236</v>
      </c>
      <c r="AF32" s="118">
        <v>29.378387920000002</v>
      </c>
      <c r="AG32" s="118">
        <v>28.831436849999999</v>
      </c>
      <c r="AH32" s="118">
        <v>31.049402990000001</v>
      </c>
      <c r="AI32" s="118">
        <v>30.907053049999998</v>
      </c>
    </row>
    <row r="33" spans="1:35" ht="9" customHeight="1">
      <c r="A33" s="115"/>
      <c r="B33" s="116"/>
      <c r="C33" s="117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</row>
    <row r="34" spans="1:35" ht="33" customHeight="1">
      <c r="A34" s="143" t="s">
        <v>150</v>
      </c>
      <c r="B34" s="144"/>
      <c r="C34" s="14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</row>
    <row r="35" spans="1:35" ht="15" customHeight="1">
      <c r="A35" s="115"/>
      <c r="B35" s="116" t="s">
        <v>168</v>
      </c>
      <c r="C35" s="117"/>
      <c r="D35" s="118">
        <v>85.103650540000004</v>
      </c>
      <c r="E35" s="118">
        <v>84.321167189999997</v>
      </c>
      <c r="F35" s="118">
        <v>84.258928600000004</v>
      </c>
      <c r="G35" s="118">
        <v>84.479843459999998</v>
      </c>
      <c r="H35" s="118">
        <v>83.212577080000003</v>
      </c>
      <c r="I35" s="118">
        <v>82.96623271</v>
      </c>
      <c r="J35" s="118">
        <v>82.473569440000006</v>
      </c>
      <c r="K35" s="118">
        <v>82.027241149999995</v>
      </c>
      <c r="L35" s="118">
        <v>76.908659130000004</v>
      </c>
      <c r="M35" s="118">
        <v>76.425332220000001</v>
      </c>
      <c r="N35" s="118">
        <v>77.456294909999997</v>
      </c>
      <c r="O35" s="118">
        <v>76.352690749999994</v>
      </c>
      <c r="P35" s="118">
        <v>76.723202409999999</v>
      </c>
      <c r="Q35" s="118">
        <v>75.932759279999999</v>
      </c>
      <c r="R35" s="118">
        <v>76.60616297</v>
      </c>
      <c r="S35" s="118">
        <v>75.258698850000002</v>
      </c>
      <c r="T35" s="118">
        <v>76.48412107</v>
      </c>
      <c r="U35" s="118">
        <v>75.263231869999998</v>
      </c>
      <c r="V35" s="118">
        <v>75.627557249999995</v>
      </c>
      <c r="W35" s="118">
        <v>76.046036079999993</v>
      </c>
      <c r="X35" s="118">
        <v>77.429650539999997</v>
      </c>
      <c r="Y35" s="118">
        <v>76.831876070000007</v>
      </c>
      <c r="Z35" s="118">
        <v>76.500992490000002</v>
      </c>
      <c r="AA35" s="118">
        <v>78.025142810000006</v>
      </c>
      <c r="AB35" s="118">
        <v>78.412502040000007</v>
      </c>
      <c r="AC35" s="118">
        <v>78.429508130000002</v>
      </c>
      <c r="AD35" s="118">
        <v>79.112413799999999</v>
      </c>
      <c r="AE35" s="118">
        <v>79.306997519999996</v>
      </c>
      <c r="AF35" s="118">
        <v>79.888400790000006</v>
      </c>
      <c r="AG35" s="118">
        <v>79.590411500000002</v>
      </c>
      <c r="AH35" s="118">
        <v>80.08774477</v>
      </c>
      <c r="AI35" s="118">
        <v>80.737326440000004</v>
      </c>
    </row>
    <row r="36" spans="1:35" ht="15" customHeight="1">
      <c r="A36" s="115"/>
      <c r="B36" s="116"/>
      <c r="C36" s="117" t="s">
        <v>56</v>
      </c>
      <c r="D36" s="118">
        <v>47.02905217</v>
      </c>
      <c r="E36" s="118">
        <v>41.672017750000002</v>
      </c>
      <c r="F36" s="118">
        <v>37.594016420000003</v>
      </c>
      <c r="G36" s="118">
        <v>35.41445367</v>
      </c>
      <c r="H36" s="118">
        <v>29.23778364</v>
      </c>
      <c r="I36" s="118">
        <v>30.723582440000001</v>
      </c>
      <c r="J36" s="118">
        <v>30.50685683</v>
      </c>
      <c r="K36" s="118">
        <v>28.118305459999998</v>
      </c>
      <c r="L36" s="118">
        <v>20.86624441</v>
      </c>
      <c r="M36" s="118">
        <v>20.76966723</v>
      </c>
      <c r="N36" s="118">
        <v>20.423220669999999</v>
      </c>
      <c r="O36" s="118">
        <v>18.366908630000001</v>
      </c>
      <c r="P36" s="118">
        <v>17.411588800000001</v>
      </c>
      <c r="Q36" s="118">
        <v>14.36290732</v>
      </c>
      <c r="R36" s="118">
        <v>12.12349349</v>
      </c>
      <c r="S36" s="118">
        <v>14.03982098</v>
      </c>
      <c r="T36" s="118">
        <v>13.28120609</v>
      </c>
      <c r="U36" s="118">
        <v>15.22817088</v>
      </c>
      <c r="V36" s="118">
        <v>16.254904280000002</v>
      </c>
      <c r="W36" s="118">
        <v>15.78621579</v>
      </c>
      <c r="X36" s="118">
        <v>17.16177734</v>
      </c>
      <c r="Y36" s="118">
        <v>18.470299010000002</v>
      </c>
      <c r="Z36" s="118">
        <v>16.96046952</v>
      </c>
      <c r="AA36" s="118">
        <v>17.627433119999999</v>
      </c>
      <c r="AB36" s="118">
        <v>18.000051280000001</v>
      </c>
      <c r="AC36" s="118">
        <v>16.584576219999999</v>
      </c>
      <c r="AD36" s="118">
        <v>16.700614179999999</v>
      </c>
      <c r="AE36" s="118">
        <v>21.658398829999999</v>
      </c>
      <c r="AF36" s="118">
        <v>20.548855240000002</v>
      </c>
      <c r="AG36" s="118">
        <v>19.716425040000001</v>
      </c>
      <c r="AH36" s="118">
        <v>17.738139029999999</v>
      </c>
      <c r="AI36" s="118">
        <v>17.946107120000001</v>
      </c>
    </row>
    <row r="37" spans="1:35" ht="15" customHeight="1">
      <c r="A37" s="115"/>
      <c r="B37" s="116"/>
      <c r="C37" s="117" t="s">
        <v>57</v>
      </c>
      <c r="D37" s="118">
        <v>87.406811520000005</v>
      </c>
      <c r="E37" s="118">
        <v>86.707307700000001</v>
      </c>
      <c r="F37" s="118">
        <v>86.452481090000006</v>
      </c>
      <c r="G37" s="118">
        <v>86.478623540000001</v>
      </c>
      <c r="H37" s="118">
        <v>85.51885953</v>
      </c>
      <c r="I37" s="118">
        <v>85.244891480000007</v>
      </c>
      <c r="J37" s="118">
        <v>84.704930059999995</v>
      </c>
      <c r="K37" s="118">
        <v>84.33304622</v>
      </c>
      <c r="L37" s="118">
        <v>79.927636089999993</v>
      </c>
      <c r="M37" s="118">
        <v>79.587981499999998</v>
      </c>
      <c r="N37" s="118">
        <v>80.5666741</v>
      </c>
      <c r="O37" s="118">
        <v>79.392618499999998</v>
      </c>
      <c r="P37" s="118">
        <v>79.53622317</v>
      </c>
      <c r="Q37" s="118">
        <v>78.749268549999996</v>
      </c>
      <c r="R37" s="118">
        <v>79.623351670000005</v>
      </c>
      <c r="S37" s="118">
        <v>78.606834370000001</v>
      </c>
      <c r="T37" s="118">
        <v>79.820892920000006</v>
      </c>
      <c r="U37" s="118">
        <v>78.737887929999999</v>
      </c>
      <c r="V37" s="118">
        <v>78.925382029999994</v>
      </c>
      <c r="W37" s="118">
        <v>79.622131350000004</v>
      </c>
      <c r="X37" s="118">
        <v>80.777892570000006</v>
      </c>
      <c r="Y37" s="118">
        <v>80.382522069999993</v>
      </c>
      <c r="Z37" s="118">
        <v>79.617526150000003</v>
      </c>
      <c r="AA37" s="118">
        <v>80.78970253</v>
      </c>
      <c r="AB37" s="118">
        <v>80.948068579999997</v>
      </c>
      <c r="AC37" s="118">
        <v>81.067920990000005</v>
      </c>
      <c r="AD37" s="118">
        <v>81.48716872</v>
      </c>
      <c r="AE37" s="118">
        <v>81.815872389999996</v>
      </c>
      <c r="AF37" s="118">
        <v>82.143713390000002</v>
      </c>
      <c r="AG37" s="118">
        <v>81.85987763</v>
      </c>
      <c r="AH37" s="118">
        <v>82.123009830000001</v>
      </c>
      <c r="AI37" s="118">
        <v>82.567760680000006</v>
      </c>
    </row>
    <row r="38" spans="1:35" ht="15" customHeight="1">
      <c r="A38" s="115"/>
      <c r="B38" s="116"/>
      <c r="C38" s="117" t="s">
        <v>58</v>
      </c>
      <c r="D38" s="118">
        <v>73.839727609999997</v>
      </c>
      <c r="E38" s="118">
        <v>73.502724389999997</v>
      </c>
      <c r="F38" s="118">
        <v>72.554860759999997</v>
      </c>
      <c r="G38" s="118">
        <v>74.408967970000006</v>
      </c>
      <c r="H38" s="118">
        <v>68.184029179999996</v>
      </c>
      <c r="I38" s="118">
        <v>68.603030770000004</v>
      </c>
      <c r="J38" s="118">
        <v>66.659515999999996</v>
      </c>
      <c r="K38" s="118">
        <v>68.290453819999996</v>
      </c>
      <c r="L38" s="118">
        <v>66.108551300000002</v>
      </c>
      <c r="M38" s="118">
        <v>65.558786339999997</v>
      </c>
      <c r="N38" s="118">
        <v>66.325411439999996</v>
      </c>
      <c r="O38" s="118">
        <v>63.223125439999997</v>
      </c>
      <c r="P38" s="118">
        <v>63.103475549999999</v>
      </c>
      <c r="Q38" s="118">
        <v>62.905326019999997</v>
      </c>
      <c r="R38" s="118">
        <v>68.362772739999997</v>
      </c>
      <c r="S38" s="118">
        <v>59.276760920000001</v>
      </c>
      <c r="T38" s="118">
        <v>62.799839329999998</v>
      </c>
      <c r="U38" s="118">
        <v>61.566535510000001</v>
      </c>
      <c r="V38" s="118">
        <v>61.464568980000003</v>
      </c>
      <c r="W38" s="118">
        <v>59.741559639999998</v>
      </c>
      <c r="X38" s="118">
        <v>63.760096240000003</v>
      </c>
      <c r="Y38" s="118">
        <v>62.651972600000001</v>
      </c>
      <c r="Z38" s="118">
        <v>61.250694350000003</v>
      </c>
      <c r="AA38" s="118">
        <v>64.957751700000003</v>
      </c>
      <c r="AB38" s="118">
        <v>64.304601169999998</v>
      </c>
      <c r="AC38" s="118">
        <v>65.911402780000003</v>
      </c>
      <c r="AD38" s="118">
        <v>70.774145649999994</v>
      </c>
      <c r="AE38" s="118">
        <v>67.5286665</v>
      </c>
      <c r="AF38" s="118">
        <v>72.266539370000004</v>
      </c>
      <c r="AG38" s="118">
        <v>71.446179849999993</v>
      </c>
      <c r="AH38" s="118">
        <v>75.379778439999995</v>
      </c>
      <c r="AI38" s="118">
        <v>73.901255539999994</v>
      </c>
    </row>
    <row r="39" spans="1:35" ht="15" customHeight="1">
      <c r="A39" s="115"/>
      <c r="B39" s="116" t="s">
        <v>169</v>
      </c>
      <c r="C39" s="117"/>
      <c r="D39" s="118">
        <v>89.24080678</v>
      </c>
      <c r="E39" s="118">
        <v>88.221673569999993</v>
      </c>
      <c r="F39" s="118">
        <v>89.149698900000004</v>
      </c>
      <c r="G39" s="118">
        <v>89.138111719999998</v>
      </c>
      <c r="H39" s="118">
        <v>88.372212039999994</v>
      </c>
      <c r="I39" s="118">
        <v>88.614026089999996</v>
      </c>
      <c r="J39" s="118">
        <v>87.458905540000003</v>
      </c>
      <c r="K39" s="118">
        <v>87.500106900000006</v>
      </c>
      <c r="L39" s="118">
        <v>82.808923379999996</v>
      </c>
      <c r="M39" s="118">
        <v>83.10613859</v>
      </c>
      <c r="N39" s="118">
        <v>83.620738360000004</v>
      </c>
      <c r="O39" s="118">
        <v>83.143996880000003</v>
      </c>
      <c r="P39" s="118">
        <v>82.552457540000006</v>
      </c>
      <c r="Q39" s="118">
        <v>82.273881680000002</v>
      </c>
      <c r="R39" s="118">
        <v>83.328233269999998</v>
      </c>
      <c r="S39" s="118">
        <v>83.925230600000006</v>
      </c>
      <c r="T39" s="118">
        <v>84.227523550000001</v>
      </c>
      <c r="U39" s="118">
        <v>83.695930079999997</v>
      </c>
      <c r="V39" s="118">
        <v>83.100965130000006</v>
      </c>
      <c r="W39" s="118">
        <v>84.858187240000007</v>
      </c>
      <c r="X39" s="118">
        <v>85.449197710000007</v>
      </c>
      <c r="Y39" s="118">
        <v>85.801532089999995</v>
      </c>
      <c r="Z39" s="118">
        <v>84.71438345</v>
      </c>
      <c r="AA39" s="118">
        <v>87.386012550000004</v>
      </c>
      <c r="AB39" s="118">
        <v>87.775009659999995</v>
      </c>
      <c r="AC39" s="118">
        <v>87.607929389999995</v>
      </c>
      <c r="AD39" s="118">
        <v>88.095386140000002</v>
      </c>
      <c r="AE39" s="118">
        <v>88.062408439999999</v>
      </c>
      <c r="AF39" s="118">
        <v>88.901373390000003</v>
      </c>
      <c r="AG39" s="118">
        <v>87.891492339999999</v>
      </c>
      <c r="AH39" s="118">
        <v>88.100137829999994</v>
      </c>
      <c r="AI39" s="118">
        <v>88.148909239999995</v>
      </c>
    </row>
    <row r="40" spans="1:35" ht="15" customHeight="1">
      <c r="A40" s="115"/>
      <c r="B40" s="116"/>
      <c r="C40" s="117" t="s">
        <v>56</v>
      </c>
      <c r="D40" s="118">
        <v>41.763051560000001</v>
      </c>
      <c r="E40" s="118">
        <v>28.413153690000001</v>
      </c>
      <c r="F40" s="118">
        <v>31.78884051</v>
      </c>
      <c r="G40" s="118">
        <v>31.30890496</v>
      </c>
      <c r="H40" s="118">
        <v>24.495956469999999</v>
      </c>
      <c r="I40" s="118">
        <v>27.469821629999998</v>
      </c>
      <c r="J40" s="118">
        <v>23.513106629999999</v>
      </c>
      <c r="K40" s="118">
        <v>18.414547779999999</v>
      </c>
      <c r="L40" s="118">
        <v>17.79221901</v>
      </c>
      <c r="M40" s="118">
        <v>12.505780270000001</v>
      </c>
      <c r="N40" s="118">
        <v>18.96994802</v>
      </c>
      <c r="O40" s="118">
        <v>11.265586600000001</v>
      </c>
      <c r="P40" s="118">
        <v>11.64865919</v>
      </c>
      <c r="Q40" s="118">
        <v>12.06767039</v>
      </c>
      <c r="R40" s="118">
        <v>9.3731049500000001</v>
      </c>
      <c r="S40" s="118">
        <v>12.323847150000001</v>
      </c>
      <c r="T40" s="118">
        <v>11.873337299999999</v>
      </c>
      <c r="U40" s="118">
        <v>13.34216853</v>
      </c>
      <c r="V40" s="118">
        <v>7.9539076399999997</v>
      </c>
      <c r="W40" s="118">
        <v>9.7898249100000001</v>
      </c>
      <c r="X40" s="118">
        <v>27.851598750000001</v>
      </c>
      <c r="Y40" s="118">
        <v>27.47027391</v>
      </c>
      <c r="Z40" s="118">
        <v>19.806819260000001</v>
      </c>
      <c r="AA40" s="118">
        <v>17.336165250000001</v>
      </c>
      <c r="AB40" s="118">
        <v>21.342642659999999</v>
      </c>
      <c r="AC40" s="118">
        <v>22.607858799999999</v>
      </c>
      <c r="AD40" s="118">
        <v>21.334062209999999</v>
      </c>
      <c r="AE40" s="118">
        <v>30.317729459999999</v>
      </c>
      <c r="AF40" s="118">
        <v>26.678921599999999</v>
      </c>
      <c r="AG40" s="118">
        <v>20.588140979999999</v>
      </c>
      <c r="AH40" s="118">
        <v>21.079763679999999</v>
      </c>
      <c r="AI40" s="118">
        <v>20.713985229999999</v>
      </c>
    </row>
    <row r="41" spans="1:35" ht="15" customHeight="1">
      <c r="A41" s="115"/>
      <c r="B41" s="116"/>
      <c r="C41" s="117" t="s">
        <v>57</v>
      </c>
      <c r="D41" s="118">
        <v>90.802265360000007</v>
      </c>
      <c r="E41" s="118">
        <v>90.407133239999993</v>
      </c>
      <c r="F41" s="118">
        <v>90.818193269999995</v>
      </c>
      <c r="G41" s="118">
        <v>90.695275280000004</v>
      </c>
      <c r="H41" s="118">
        <v>90.071354979999995</v>
      </c>
      <c r="I41" s="118">
        <v>90.342763660000003</v>
      </c>
      <c r="J41" s="118">
        <v>89.360248519999999</v>
      </c>
      <c r="K41" s="118">
        <v>89.418392420000004</v>
      </c>
      <c r="L41" s="118">
        <v>85.272013810000004</v>
      </c>
      <c r="M41" s="118">
        <v>85.806325110000003</v>
      </c>
      <c r="N41" s="118">
        <v>85.846689929999997</v>
      </c>
      <c r="O41" s="118">
        <v>85.612827510000002</v>
      </c>
      <c r="P41" s="118">
        <v>85.044056510000004</v>
      </c>
      <c r="Q41" s="118">
        <v>84.776078369999993</v>
      </c>
      <c r="R41" s="118">
        <v>85.541083520000001</v>
      </c>
      <c r="S41" s="118">
        <v>86.260742919999998</v>
      </c>
      <c r="T41" s="118">
        <v>86.381221999999994</v>
      </c>
      <c r="U41" s="118">
        <v>86.145621300000002</v>
      </c>
      <c r="V41" s="118">
        <v>85.809319610000003</v>
      </c>
      <c r="W41" s="118">
        <v>87.447333</v>
      </c>
      <c r="X41" s="118">
        <v>87.273142129999997</v>
      </c>
      <c r="Y41" s="118">
        <v>88.039401949999998</v>
      </c>
      <c r="Z41" s="118">
        <v>86.77008481</v>
      </c>
      <c r="AA41" s="118">
        <v>89.458498399999996</v>
      </c>
      <c r="AB41" s="118">
        <v>89.494030870000003</v>
      </c>
      <c r="AC41" s="118">
        <v>89.223426759999995</v>
      </c>
      <c r="AD41" s="118">
        <v>89.574905419999993</v>
      </c>
      <c r="AE41" s="118">
        <v>89.648363660000001</v>
      </c>
      <c r="AF41" s="118">
        <v>90.518959379999998</v>
      </c>
      <c r="AG41" s="118">
        <v>89.748964409999999</v>
      </c>
      <c r="AH41" s="118">
        <v>89.709863389999995</v>
      </c>
      <c r="AI41" s="118">
        <v>89.568160750000004</v>
      </c>
    </row>
    <row r="42" spans="1:35" ht="15" customHeight="1">
      <c r="A42" s="115"/>
      <c r="B42" s="116"/>
      <c r="C42" s="117" t="s">
        <v>58</v>
      </c>
      <c r="D42" s="118">
        <v>78.800970050000004</v>
      </c>
      <c r="E42" s="118">
        <v>74.024907949999999</v>
      </c>
      <c r="F42" s="118">
        <v>73.899380399999998</v>
      </c>
      <c r="G42" s="118">
        <v>75.627502120000003</v>
      </c>
      <c r="H42" s="118">
        <v>69.934066349999995</v>
      </c>
      <c r="I42" s="118">
        <v>68.270690520000002</v>
      </c>
      <c r="J42" s="118">
        <v>69.398591170000003</v>
      </c>
      <c r="K42" s="118">
        <v>71.778510539999999</v>
      </c>
      <c r="L42" s="118">
        <v>64.792206840000006</v>
      </c>
      <c r="M42" s="118">
        <v>62.980566770000003</v>
      </c>
      <c r="N42" s="118">
        <v>66.591247859999996</v>
      </c>
      <c r="O42" s="118">
        <v>66.40180316</v>
      </c>
      <c r="P42" s="118">
        <v>63.690792500000001</v>
      </c>
      <c r="Q42" s="118">
        <v>68.130026130000005</v>
      </c>
      <c r="R42" s="118">
        <v>68.29667053</v>
      </c>
      <c r="S42" s="118">
        <v>59.664729710000003</v>
      </c>
      <c r="T42" s="118">
        <v>68.512399279999997</v>
      </c>
      <c r="U42" s="118">
        <v>68.037799969999995</v>
      </c>
      <c r="V42" s="118">
        <v>59.01388025</v>
      </c>
      <c r="W42" s="118">
        <v>61.840867369999998</v>
      </c>
      <c r="X42" s="118">
        <v>71.207864970000003</v>
      </c>
      <c r="Y42" s="118">
        <v>62.926865960000001</v>
      </c>
      <c r="Z42" s="118">
        <v>67.130605529999997</v>
      </c>
      <c r="AA42" s="118">
        <v>66.524229610000006</v>
      </c>
      <c r="AB42" s="118">
        <v>67.613016810000005</v>
      </c>
      <c r="AC42" s="118">
        <v>73.338034280000002</v>
      </c>
      <c r="AD42" s="118">
        <v>72.075604850000005</v>
      </c>
      <c r="AE42" s="118">
        <v>72.771983160000005</v>
      </c>
      <c r="AF42" s="118">
        <v>73.686172670000005</v>
      </c>
      <c r="AG42" s="118">
        <v>73.061802889999996</v>
      </c>
      <c r="AH42" s="118">
        <v>76.548097929999997</v>
      </c>
      <c r="AI42" s="118">
        <v>73.888143749999998</v>
      </c>
    </row>
    <row r="43" spans="1:35" ht="15" customHeight="1">
      <c r="A43" s="115"/>
      <c r="B43" s="116" t="s">
        <v>170</v>
      </c>
      <c r="C43" s="117"/>
      <c r="D43" s="118">
        <v>83.672112170000005</v>
      </c>
      <c r="E43" s="118">
        <v>82.975109059999994</v>
      </c>
      <c r="F43" s="118">
        <v>82.571248440000005</v>
      </c>
      <c r="G43" s="118">
        <v>82.859544769999999</v>
      </c>
      <c r="H43" s="118">
        <v>81.390740140000005</v>
      </c>
      <c r="I43" s="118">
        <v>80.989453670000003</v>
      </c>
      <c r="J43" s="118">
        <v>80.784770100000003</v>
      </c>
      <c r="K43" s="118">
        <v>80.144455879999995</v>
      </c>
      <c r="L43" s="118">
        <v>75.479063249999996</v>
      </c>
      <c r="M43" s="118">
        <v>74.83354894</v>
      </c>
      <c r="N43" s="118">
        <v>75.983263690000001</v>
      </c>
      <c r="O43" s="118">
        <v>74.763550300000006</v>
      </c>
      <c r="P43" s="118">
        <v>75.337240640000005</v>
      </c>
      <c r="Q43" s="118">
        <v>74.418796420000007</v>
      </c>
      <c r="R43" s="118">
        <v>74.986040779999996</v>
      </c>
      <c r="S43" s="118">
        <v>73.348161070000003</v>
      </c>
      <c r="T43" s="118">
        <v>74.885150769999996</v>
      </c>
      <c r="U43" s="118">
        <v>73.570183009999994</v>
      </c>
      <c r="V43" s="118">
        <v>74.192475779999995</v>
      </c>
      <c r="W43" s="118">
        <v>74.422089650000004</v>
      </c>
      <c r="X43" s="118">
        <v>75.845651520000004</v>
      </c>
      <c r="Y43" s="118">
        <v>75.163973229999996</v>
      </c>
      <c r="Z43" s="118">
        <v>74.950914690000005</v>
      </c>
      <c r="AA43" s="118">
        <v>75.301085270000002</v>
      </c>
      <c r="AB43" s="118">
        <v>75.655076730000005</v>
      </c>
      <c r="AC43" s="118">
        <v>75.655071969999995</v>
      </c>
      <c r="AD43" s="118">
        <v>76.413080910000005</v>
      </c>
      <c r="AE43" s="118">
        <v>76.623373409999999</v>
      </c>
      <c r="AF43" s="118">
        <v>77.127910279999995</v>
      </c>
      <c r="AG43" s="118">
        <v>77.027888860000004</v>
      </c>
      <c r="AH43" s="118">
        <v>77.442759780000003</v>
      </c>
      <c r="AI43" s="118">
        <v>78.323003639999996</v>
      </c>
    </row>
    <row r="44" spans="1:35" ht="15" customHeight="1">
      <c r="A44" s="115"/>
      <c r="B44" s="116"/>
      <c r="C44" s="117" t="s">
        <v>56</v>
      </c>
      <c r="D44" s="118">
        <v>47.833453650000003</v>
      </c>
      <c r="E44" s="118">
        <v>44.162644669999999</v>
      </c>
      <c r="F44" s="118">
        <v>38.567042749999999</v>
      </c>
      <c r="G44" s="118">
        <v>36.148237119999997</v>
      </c>
      <c r="H44" s="118">
        <v>30.038037800000001</v>
      </c>
      <c r="I44" s="118">
        <v>31.252890239999999</v>
      </c>
      <c r="J44" s="118">
        <v>31.77090183</v>
      </c>
      <c r="K44" s="118">
        <v>29.770179410000001</v>
      </c>
      <c r="L44" s="118">
        <v>21.269717979999999</v>
      </c>
      <c r="M44" s="118">
        <v>21.814227859999999</v>
      </c>
      <c r="N44" s="118">
        <v>20.583401129999999</v>
      </c>
      <c r="O44" s="118">
        <v>19.225812470000001</v>
      </c>
      <c r="P44" s="118">
        <v>18.203999589999999</v>
      </c>
      <c r="Q44" s="118">
        <v>14.73929652</v>
      </c>
      <c r="R44" s="118">
        <v>12.46105815</v>
      </c>
      <c r="S44" s="118">
        <v>14.19537068</v>
      </c>
      <c r="T44" s="118">
        <v>13.410267989999999</v>
      </c>
      <c r="U44" s="118">
        <v>15.41116673</v>
      </c>
      <c r="V44" s="118">
        <v>17.019542390000002</v>
      </c>
      <c r="W44" s="118">
        <v>16.263407319999999</v>
      </c>
      <c r="X44" s="118">
        <v>16.241136600000001</v>
      </c>
      <c r="Y44" s="118">
        <v>17.764716329999999</v>
      </c>
      <c r="Z44" s="118">
        <v>16.710971650000001</v>
      </c>
      <c r="AA44" s="118">
        <v>17.663549710000002</v>
      </c>
      <c r="AB44" s="118">
        <v>17.61836379</v>
      </c>
      <c r="AC44" s="118">
        <v>15.82585355</v>
      </c>
      <c r="AD44" s="118">
        <v>16.22454389</v>
      </c>
      <c r="AE44" s="118">
        <v>20.602984060000001</v>
      </c>
      <c r="AF44" s="118">
        <v>19.837570490000001</v>
      </c>
      <c r="AG44" s="118">
        <v>19.595549770000002</v>
      </c>
      <c r="AH44" s="118">
        <v>17.23631013</v>
      </c>
      <c r="AI44" s="118">
        <v>17.638378960000001</v>
      </c>
    </row>
    <row r="45" spans="1:35" ht="15" customHeight="1">
      <c r="A45" s="115"/>
      <c r="B45" s="116"/>
      <c r="C45" s="117" t="s">
        <v>57</v>
      </c>
      <c r="D45" s="118">
        <v>86.197762729999994</v>
      </c>
      <c r="E45" s="118">
        <v>85.404082720000005</v>
      </c>
      <c r="F45" s="118">
        <v>84.913421009999993</v>
      </c>
      <c r="G45" s="118">
        <v>84.989599670000004</v>
      </c>
      <c r="H45" s="118">
        <v>83.87996192</v>
      </c>
      <c r="I45" s="118">
        <v>83.428756109999995</v>
      </c>
      <c r="J45" s="118">
        <v>83.11198795</v>
      </c>
      <c r="K45" s="118">
        <v>82.564835239999994</v>
      </c>
      <c r="L45" s="118">
        <v>78.614999400000002</v>
      </c>
      <c r="M45" s="118">
        <v>78.077534069999999</v>
      </c>
      <c r="N45" s="118">
        <v>79.283359739999995</v>
      </c>
      <c r="O45" s="118">
        <v>77.918318189999994</v>
      </c>
      <c r="P45" s="118">
        <v>78.21781043</v>
      </c>
      <c r="Q45" s="118">
        <v>77.302336940000004</v>
      </c>
      <c r="R45" s="118">
        <v>78.172192690000003</v>
      </c>
      <c r="S45" s="118">
        <v>76.882071139999994</v>
      </c>
      <c r="T45" s="118">
        <v>78.438748599999997</v>
      </c>
      <c r="U45" s="118">
        <v>77.224969439999995</v>
      </c>
      <c r="V45" s="118">
        <v>77.580499790000005</v>
      </c>
      <c r="W45" s="118">
        <v>78.146734510000002</v>
      </c>
      <c r="X45" s="118">
        <v>79.468572570000006</v>
      </c>
      <c r="Y45" s="118">
        <v>78.925545560000003</v>
      </c>
      <c r="Z45" s="118">
        <v>78.243219150000002</v>
      </c>
      <c r="AA45" s="118">
        <v>78.225449010000006</v>
      </c>
      <c r="AB45" s="118">
        <v>78.384966730000002</v>
      </c>
      <c r="AC45" s="118">
        <v>78.554553380000002</v>
      </c>
      <c r="AD45" s="118">
        <v>79.012227820000007</v>
      </c>
      <c r="AE45" s="118">
        <v>79.375288060000003</v>
      </c>
      <c r="AF45" s="118">
        <v>79.553251750000001</v>
      </c>
      <c r="AG45" s="118">
        <v>79.409709410000005</v>
      </c>
      <c r="AH45" s="118">
        <v>79.603304870000002</v>
      </c>
      <c r="AI45" s="118">
        <v>80.273685279999995</v>
      </c>
    </row>
    <row r="46" spans="1:35" ht="15" customHeight="1">
      <c r="A46" s="115"/>
      <c r="B46" s="116"/>
      <c r="C46" s="117" t="s">
        <v>58</v>
      </c>
      <c r="D46" s="118">
        <v>71.430673580000004</v>
      </c>
      <c r="E46" s="118">
        <v>73.267002890000001</v>
      </c>
      <c r="F46" s="118">
        <v>72.01468457</v>
      </c>
      <c r="G46" s="118">
        <v>73.879159380000004</v>
      </c>
      <c r="H46" s="118">
        <v>67.470458350000001</v>
      </c>
      <c r="I46" s="118">
        <v>68.757662920000001</v>
      </c>
      <c r="J46" s="118">
        <v>65.253349009999994</v>
      </c>
      <c r="K46" s="118">
        <v>66.424070080000007</v>
      </c>
      <c r="L46" s="118">
        <v>66.598595570000001</v>
      </c>
      <c r="M46" s="118">
        <v>66.388769699999997</v>
      </c>
      <c r="N46" s="118">
        <v>66.226494340000002</v>
      </c>
      <c r="O46" s="118">
        <v>62.089492079999999</v>
      </c>
      <c r="P46" s="118">
        <v>62.878034530000001</v>
      </c>
      <c r="Q46" s="118">
        <v>61.170036500000002</v>
      </c>
      <c r="R46" s="118">
        <v>68.383530219999997</v>
      </c>
      <c r="S46" s="118">
        <v>59.154592489999999</v>
      </c>
      <c r="T46" s="118">
        <v>61.167625780000002</v>
      </c>
      <c r="U46" s="118">
        <v>59.503426859999998</v>
      </c>
      <c r="V46" s="118">
        <v>62.18065661</v>
      </c>
      <c r="W46" s="118">
        <v>59.198865359999999</v>
      </c>
      <c r="X46" s="118">
        <v>61.578013689999999</v>
      </c>
      <c r="Y46" s="118">
        <v>62.575757279999998</v>
      </c>
      <c r="Z46" s="118">
        <v>59.735815379999998</v>
      </c>
      <c r="AA46" s="118">
        <v>64.325817380000004</v>
      </c>
      <c r="AB46" s="118">
        <v>63.08942004</v>
      </c>
      <c r="AC46" s="118">
        <v>63.28658832</v>
      </c>
      <c r="AD46" s="118">
        <v>70.271419690000002</v>
      </c>
      <c r="AE46" s="118">
        <v>65.465040810000005</v>
      </c>
      <c r="AF46" s="118">
        <v>71.634301579999999</v>
      </c>
      <c r="AG46" s="118">
        <v>70.73537374</v>
      </c>
      <c r="AH46" s="118">
        <v>74.862616750000001</v>
      </c>
      <c r="AI46" s="118">
        <v>73.906956859999994</v>
      </c>
    </row>
    <row r="47" spans="1:35" ht="15" customHeight="1">
      <c r="A47" s="119" t="s">
        <v>88</v>
      </c>
      <c r="B47" s="119"/>
      <c r="C47" s="120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</row>
    <row r="48" spans="1:35" ht="15" customHeight="1">
      <c r="A48" s="115"/>
      <c r="B48" s="116" t="s">
        <v>168</v>
      </c>
      <c r="C48" s="117"/>
      <c r="D48" s="121">
        <v>101.96649250999999</v>
      </c>
      <c r="E48" s="121">
        <v>104.88910161</v>
      </c>
      <c r="F48" s="121">
        <v>105.44022339999999</v>
      </c>
      <c r="G48" s="121">
        <v>104.37750847</v>
      </c>
      <c r="H48" s="121">
        <v>105.90715414</v>
      </c>
      <c r="I48" s="121">
        <v>109.25673947999999</v>
      </c>
      <c r="J48" s="121">
        <v>111.68798658</v>
      </c>
      <c r="K48" s="121">
        <v>113.6659678</v>
      </c>
      <c r="L48" s="121">
        <v>109.34530182</v>
      </c>
      <c r="M48" s="121">
        <v>111.18508797</v>
      </c>
      <c r="N48" s="121">
        <v>112.62484250999999</v>
      </c>
      <c r="O48" s="121">
        <v>112.7466964</v>
      </c>
      <c r="P48" s="121">
        <v>113.10391644000001</v>
      </c>
      <c r="Q48" s="121">
        <v>113.124289</v>
      </c>
      <c r="R48" s="121">
        <v>115.12200135000001</v>
      </c>
      <c r="S48" s="121">
        <v>117.07558706</v>
      </c>
      <c r="T48" s="121">
        <v>119.16353137999999</v>
      </c>
      <c r="U48" s="121">
        <v>121.31282668</v>
      </c>
      <c r="V48" s="121">
        <v>122.99348397999999</v>
      </c>
      <c r="W48" s="121">
        <v>124.86188912999999</v>
      </c>
      <c r="X48" s="121">
        <v>127.63001763</v>
      </c>
      <c r="Y48" s="121">
        <v>128.45749079000001</v>
      </c>
      <c r="Z48" s="121">
        <v>130.59181887</v>
      </c>
      <c r="AA48" s="121">
        <v>136.45173679000001</v>
      </c>
      <c r="AB48" s="121">
        <v>135.99374632000001</v>
      </c>
      <c r="AC48" s="121">
        <v>137.00973192999999</v>
      </c>
      <c r="AD48" s="121">
        <v>138.88197289999999</v>
      </c>
      <c r="AE48" s="121">
        <v>140.99329091999999</v>
      </c>
      <c r="AF48" s="121">
        <v>142.12843846999999</v>
      </c>
      <c r="AG48" s="121">
        <v>142.22175050999999</v>
      </c>
      <c r="AH48" s="121">
        <v>138.62695017999999</v>
      </c>
      <c r="AI48" s="121">
        <v>137.75479331</v>
      </c>
    </row>
    <row r="49" spans="1:35" ht="15" customHeight="1">
      <c r="A49" s="115"/>
      <c r="B49" s="116"/>
      <c r="C49" s="117" t="s">
        <v>56</v>
      </c>
      <c r="D49" s="121">
        <v>15.00032466</v>
      </c>
      <c r="E49" s="121">
        <v>14.38266634</v>
      </c>
      <c r="F49" s="121">
        <v>13.746062520000001</v>
      </c>
      <c r="G49" s="121">
        <v>12.624549719999999</v>
      </c>
      <c r="H49" s="121">
        <v>12.19569664</v>
      </c>
      <c r="I49" s="121">
        <v>12.67772604</v>
      </c>
      <c r="J49" s="121">
        <v>12.5294764</v>
      </c>
      <c r="K49" s="121">
        <v>12.53733394</v>
      </c>
      <c r="L49" s="121">
        <v>12.67582896</v>
      </c>
      <c r="M49" s="121">
        <v>12.383417980000001</v>
      </c>
      <c r="N49" s="121">
        <v>12.169618740000001</v>
      </c>
      <c r="O49" s="121">
        <v>11.491499640000001</v>
      </c>
      <c r="P49" s="121">
        <v>10.428549220000001</v>
      </c>
      <c r="Q49" s="121">
        <v>10.270882070000001</v>
      </c>
      <c r="R49" s="121">
        <v>10.753206219999999</v>
      </c>
      <c r="S49" s="121">
        <v>10.94011433</v>
      </c>
      <c r="T49" s="121">
        <v>11.420203089999999</v>
      </c>
      <c r="U49" s="121">
        <v>11.80442315</v>
      </c>
      <c r="V49" s="121">
        <v>11.994114010000001</v>
      </c>
      <c r="W49" s="121">
        <v>12.0951676</v>
      </c>
      <c r="X49" s="121">
        <v>12.68933475</v>
      </c>
      <c r="Y49" s="121">
        <v>12.509289430000001</v>
      </c>
      <c r="Z49" s="121">
        <v>11.80831354</v>
      </c>
      <c r="AA49" s="121">
        <v>10.990144770000001</v>
      </c>
      <c r="AB49" s="121">
        <v>10.465944179999999</v>
      </c>
      <c r="AC49" s="121">
        <v>10.556895689999999</v>
      </c>
      <c r="AD49" s="121">
        <v>10.380705430000001</v>
      </c>
      <c r="AE49" s="121">
        <v>10.413159759999999</v>
      </c>
      <c r="AF49" s="121">
        <v>10.209303780000001</v>
      </c>
      <c r="AG49" s="121">
        <v>9.6634980299999995</v>
      </c>
      <c r="AH49" s="121">
        <v>8.7107735700000006</v>
      </c>
      <c r="AI49" s="121">
        <v>7.8938297000000004</v>
      </c>
    </row>
    <row r="50" spans="1:35" ht="15" customHeight="1">
      <c r="A50" s="115"/>
      <c r="B50" s="116"/>
      <c r="C50" s="117" t="s">
        <v>57</v>
      </c>
      <c r="D50" s="121">
        <v>83.852733569999998</v>
      </c>
      <c r="E50" s="121">
        <v>87.379734150000004</v>
      </c>
      <c r="F50" s="121">
        <v>88.614613930000004</v>
      </c>
      <c r="G50" s="121">
        <v>88.807778549999995</v>
      </c>
      <c r="H50" s="121">
        <v>90.790903549999996</v>
      </c>
      <c r="I50" s="121">
        <v>93.538038970000002</v>
      </c>
      <c r="J50" s="121">
        <v>96.159409310000001</v>
      </c>
      <c r="K50" s="121">
        <v>98.096299950000002</v>
      </c>
      <c r="L50" s="121">
        <v>93.673518090000002</v>
      </c>
      <c r="M50" s="121">
        <v>95.629630610000007</v>
      </c>
      <c r="N50" s="121">
        <v>97.09065932</v>
      </c>
      <c r="O50" s="121">
        <v>97.887245859999993</v>
      </c>
      <c r="P50" s="121">
        <v>99.440870390000001</v>
      </c>
      <c r="Q50" s="121">
        <v>99.81752899</v>
      </c>
      <c r="R50" s="121">
        <v>101.19012549</v>
      </c>
      <c r="S50" s="121">
        <v>102.88972575</v>
      </c>
      <c r="T50" s="121">
        <v>104.33689638</v>
      </c>
      <c r="U50" s="121">
        <v>106.17439246000001</v>
      </c>
      <c r="V50" s="121">
        <v>107.6106449</v>
      </c>
      <c r="W50" s="121">
        <v>109.22301198</v>
      </c>
      <c r="X50" s="121">
        <v>111.11024251000001</v>
      </c>
      <c r="Y50" s="121">
        <v>112.17843008</v>
      </c>
      <c r="Z50" s="121">
        <v>114.74579469</v>
      </c>
      <c r="AA50" s="121">
        <v>121.04179228</v>
      </c>
      <c r="AB50" s="121">
        <v>120.87977398</v>
      </c>
      <c r="AC50" s="121">
        <v>121.60397048999999</v>
      </c>
      <c r="AD50" s="121">
        <v>123.64125957</v>
      </c>
      <c r="AE50" s="121">
        <v>125.42465263</v>
      </c>
      <c r="AF50" s="121">
        <v>126.34203208</v>
      </c>
      <c r="AG50" s="121">
        <v>126.62717635</v>
      </c>
      <c r="AH50" s="121">
        <v>123.99225387</v>
      </c>
      <c r="AI50" s="121">
        <v>123.66415227</v>
      </c>
    </row>
    <row r="51" spans="1:35" ht="15" customHeight="1">
      <c r="A51" s="115"/>
      <c r="B51" s="116"/>
      <c r="C51" s="117" t="s">
        <v>58</v>
      </c>
      <c r="D51" s="121">
        <v>3.1134342799999999</v>
      </c>
      <c r="E51" s="121">
        <v>3.1267011199999999</v>
      </c>
      <c r="F51" s="121">
        <v>3.0795469500000001</v>
      </c>
      <c r="G51" s="121">
        <v>2.9451801999999998</v>
      </c>
      <c r="H51" s="121">
        <v>2.92055395</v>
      </c>
      <c r="I51" s="121">
        <v>3.0409744700000001</v>
      </c>
      <c r="J51" s="121">
        <v>2.9991008699999999</v>
      </c>
      <c r="K51" s="121">
        <v>3.0323339100000002</v>
      </c>
      <c r="L51" s="121">
        <v>2.99595477</v>
      </c>
      <c r="M51" s="121">
        <v>3.1720393800000002</v>
      </c>
      <c r="N51" s="121">
        <v>3.36456445</v>
      </c>
      <c r="O51" s="121">
        <v>3.3679508999999999</v>
      </c>
      <c r="P51" s="121">
        <v>3.2344968299999999</v>
      </c>
      <c r="Q51" s="121">
        <v>3.0358779400000002</v>
      </c>
      <c r="R51" s="121">
        <v>3.1786696399999999</v>
      </c>
      <c r="S51" s="121">
        <v>3.2457469799999998</v>
      </c>
      <c r="T51" s="121">
        <v>3.4064319099999998</v>
      </c>
      <c r="U51" s="121">
        <v>3.3340110699999999</v>
      </c>
      <c r="V51" s="121">
        <v>3.38872507</v>
      </c>
      <c r="W51" s="121">
        <v>3.54370955</v>
      </c>
      <c r="X51" s="121">
        <v>3.8304403699999998</v>
      </c>
      <c r="Y51" s="121">
        <v>3.7697712800000001</v>
      </c>
      <c r="Z51" s="121">
        <v>4.0377106400000002</v>
      </c>
      <c r="AA51" s="121">
        <v>4.4197997400000002</v>
      </c>
      <c r="AB51" s="121">
        <v>4.64802816</v>
      </c>
      <c r="AC51" s="121">
        <v>4.8488657499999999</v>
      </c>
      <c r="AD51" s="121">
        <v>4.8600079000000003</v>
      </c>
      <c r="AE51" s="121">
        <v>5.1554785299999999</v>
      </c>
      <c r="AF51" s="121">
        <v>5.5771026099999998</v>
      </c>
      <c r="AG51" s="121">
        <v>5.9310761300000001</v>
      </c>
      <c r="AH51" s="121">
        <v>5.9239227400000001</v>
      </c>
      <c r="AI51" s="121">
        <v>6.19681134</v>
      </c>
    </row>
    <row r="52" spans="1:35" ht="15" customHeight="1">
      <c r="A52" s="115"/>
      <c r="B52" s="116" t="s">
        <v>169</v>
      </c>
      <c r="C52" s="117"/>
      <c r="D52" s="121">
        <v>18.37613619</v>
      </c>
      <c r="E52" s="121">
        <v>18.760500400000002</v>
      </c>
      <c r="F52" s="121">
        <v>18.287172210000001</v>
      </c>
      <c r="G52" s="121">
        <v>17.828409319999999</v>
      </c>
      <c r="H52" s="121">
        <v>18.426383990000001</v>
      </c>
      <c r="I52" s="121">
        <v>18.453718250000001</v>
      </c>
      <c r="J52" s="121">
        <v>18.516600230000002</v>
      </c>
      <c r="K52" s="121">
        <v>18.7644612</v>
      </c>
      <c r="L52" s="121">
        <v>12.99047107</v>
      </c>
      <c r="M52" s="121">
        <v>13.319053950000001</v>
      </c>
      <c r="N52" s="121">
        <v>13.677090120000001</v>
      </c>
      <c r="O52" s="121">
        <v>13.659794659999999</v>
      </c>
      <c r="P52" s="121">
        <v>13.926339690000001</v>
      </c>
      <c r="Q52" s="121">
        <v>14.15718158</v>
      </c>
      <c r="R52" s="121">
        <v>14.71923312</v>
      </c>
      <c r="S52" s="121">
        <v>14.06147013</v>
      </c>
      <c r="T52" s="121">
        <v>13.60578465</v>
      </c>
      <c r="U52" s="121">
        <v>13.898273530000001</v>
      </c>
      <c r="V52" s="121">
        <v>13.77233884</v>
      </c>
      <c r="W52" s="121">
        <v>13.72754563</v>
      </c>
      <c r="X52" s="121">
        <v>14.687437429999999</v>
      </c>
      <c r="Y52" s="121">
        <v>14.27750148</v>
      </c>
      <c r="Z52" s="121">
        <v>14.67999266</v>
      </c>
      <c r="AA52" s="121">
        <v>21.533311779999998</v>
      </c>
      <c r="AB52" s="121">
        <v>21.451354420000001</v>
      </c>
      <c r="AC52" s="121">
        <v>21.940511000000001</v>
      </c>
      <c r="AD52" s="121">
        <v>21.778510730000001</v>
      </c>
      <c r="AE52" s="121">
        <v>22.218736750000001</v>
      </c>
      <c r="AF52" s="121">
        <v>22.90232026</v>
      </c>
      <c r="AG52" s="121">
        <v>22.610674840000001</v>
      </c>
      <c r="AH52" s="121">
        <v>23.137315579999999</v>
      </c>
      <c r="AI52" s="121">
        <v>22.822620700000002</v>
      </c>
    </row>
    <row r="53" spans="1:35" ht="15" customHeight="1">
      <c r="A53" s="115"/>
      <c r="B53" s="116"/>
      <c r="C53" s="117" t="s">
        <v>56</v>
      </c>
      <c r="D53" s="121">
        <v>1.4753317500000001</v>
      </c>
      <c r="E53" s="121">
        <v>1.4378859500000001</v>
      </c>
      <c r="F53" s="121">
        <v>1.25216934</v>
      </c>
      <c r="G53" s="121">
        <v>1.07866555</v>
      </c>
      <c r="H53" s="121">
        <v>1.1090126199999999</v>
      </c>
      <c r="I53" s="121">
        <v>0.97934712000000002</v>
      </c>
      <c r="J53" s="121">
        <v>1.0572619599999999</v>
      </c>
      <c r="K53" s="121">
        <v>1.01085033</v>
      </c>
      <c r="L53" s="121">
        <v>0.70366298999999999</v>
      </c>
      <c r="M53" s="121">
        <v>0.70600936999999997</v>
      </c>
      <c r="N53" s="121">
        <v>0.72439701000000001</v>
      </c>
      <c r="O53" s="121">
        <v>0.68212795000000004</v>
      </c>
      <c r="P53" s="121">
        <v>0.64937634</v>
      </c>
      <c r="Q53" s="121">
        <v>0.70365615999999997</v>
      </c>
      <c r="R53" s="121">
        <v>0.77903623</v>
      </c>
      <c r="S53" s="121">
        <v>0.57244437999999997</v>
      </c>
      <c r="T53" s="121">
        <v>0.60797884999999996</v>
      </c>
      <c r="U53" s="121">
        <v>0.68272138999999998</v>
      </c>
      <c r="V53" s="121">
        <v>0.62923004000000005</v>
      </c>
      <c r="W53" s="121">
        <v>0.63017480999999997</v>
      </c>
      <c r="X53" s="121">
        <v>0.67111754000000001</v>
      </c>
      <c r="Y53" s="121">
        <v>0.61048955000000005</v>
      </c>
      <c r="Z53" s="121">
        <v>0.64316359000000001</v>
      </c>
      <c r="AA53" s="121">
        <v>0.72203757000000002</v>
      </c>
      <c r="AB53" s="121">
        <v>0.61557066999999999</v>
      </c>
      <c r="AC53" s="121">
        <v>0.63639036999999998</v>
      </c>
      <c r="AD53" s="121">
        <v>0.58475867000000004</v>
      </c>
      <c r="AE53" s="121">
        <v>0.58610302999999997</v>
      </c>
      <c r="AF53" s="121">
        <v>0.68863072999999997</v>
      </c>
      <c r="AG53" s="121">
        <v>0.70097697000000003</v>
      </c>
      <c r="AH53" s="121">
        <v>0.68604984999999996</v>
      </c>
      <c r="AI53" s="121">
        <v>0.49623175000000003</v>
      </c>
    </row>
    <row r="54" spans="1:35" ht="15" customHeight="1">
      <c r="A54" s="115"/>
      <c r="B54" s="116"/>
      <c r="C54" s="117" t="s">
        <v>57</v>
      </c>
      <c r="D54" s="121">
        <v>16.289232760000001</v>
      </c>
      <c r="E54" s="121">
        <v>16.73149089</v>
      </c>
      <c r="F54" s="121">
        <v>16.45912981</v>
      </c>
      <c r="G54" s="121">
        <v>16.197201039999999</v>
      </c>
      <c r="H54" s="121">
        <v>16.8196382</v>
      </c>
      <c r="I54" s="121">
        <v>16.878662309999999</v>
      </c>
      <c r="J54" s="121">
        <v>16.840851740000002</v>
      </c>
      <c r="K54" s="121">
        <v>17.132795420000001</v>
      </c>
      <c r="L54" s="121">
        <v>11.8612346</v>
      </c>
      <c r="M54" s="121">
        <v>12.20136589</v>
      </c>
      <c r="N54" s="121">
        <v>12.45427692</v>
      </c>
      <c r="O54" s="121">
        <v>12.479980749999999</v>
      </c>
      <c r="P54" s="121">
        <v>12.79513586</v>
      </c>
      <c r="Q54" s="121">
        <v>12.995215160000001</v>
      </c>
      <c r="R54" s="121">
        <v>13.48818966</v>
      </c>
      <c r="S54" s="121">
        <v>13.00431523</v>
      </c>
      <c r="T54" s="121">
        <v>12.585373969999999</v>
      </c>
      <c r="U54" s="121">
        <v>12.751574919999999</v>
      </c>
      <c r="V54" s="121">
        <v>12.665649139999999</v>
      </c>
      <c r="W54" s="121">
        <v>12.61314769</v>
      </c>
      <c r="X54" s="121">
        <v>13.49880053</v>
      </c>
      <c r="Y54" s="121">
        <v>13.13869304</v>
      </c>
      <c r="Z54" s="121">
        <v>13.509908980000001</v>
      </c>
      <c r="AA54" s="121">
        <v>19.98721763</v>
      </c>
      <c r="AB54" s="121">
        <v>19.965614939999998</v>
      </c>
      <c r="AC54" s="121">
        <v>20.43265474</v>
      </c>
      <c r="AD54" s="121">
        <v>20.32105876</v>
      </c>
      <c r="AE54" s="121">
        <v>20.722869580000001</v>
      </c>
      <c r="AF54" s="121">
        <v>21.068395070000001</v>
      </c>
      <c r="AG54" s="121">
        <v>20.656047000000001</v>
      </c>
      <c r="AH54" s="121">
        <v>21.16260986</v>
      </c>
      <c r="AI54" s="121">
        <v>21.020586590000001</v>
      </c>
    </row>
    <row r="55" spans="1:35" ht="15" customHeight="1">
      <c r="A55" s="115"/>
      <c r="B55" s="116"/>
      <c r="C55" s="117" t="s">
        <v>58</v>
      </c>
      <c r="D55" s="121">
        <v>0.61157167999999995</v>
      </c>
      <c r="E55" s="121">
        <v>0.59112355999999999</v>
      </c>
      <c r="F55" s="121">
        <v>0.57587306000000005</v>
      </c>
      <c r="G55" s="121">
        <v>0.55254272999999998</v>
      </c>
      <c r="H55" s="121">
        <v>0.49773317</v>
      </c>
      <c r="I55" s="121">
        <v>0.59570882000000003</v>
      </c>
      <c r="J55" s="121">
        <v>0.61848652999999998</v>
      </c>
      <c r="K55" s="121">
        <v>0.62081545000000005</v>
      </c>
      <c r="L55" s="121">
        <v>0.42557348</v>
      </c>
      <c r="M55" s="121">
        <v>0.41167869000000001</v>
      </c>
      <c r="N55" s="121">
        <v>0.49841618999999998</v>
      </c>
      <c r="O55" s="121">
        <v>0.49768595999999998</v>
      </c>
      <c r="P55" s="121">
        <v>0.48182749000000002</v>
      </c>
      <c r="Q55" s="121">
        <v>0.45831026000000002</v>
      </c>
      <c r="R55" s="121">
        <v>0.45200722999999998</v>
      </c>
      <c r="S55" s="121">
        <v>0.48471051999999998</v>
      </c>
      <c r="T55" s="121">
        <v>0.41243183</v>
      </c>
      <c r="U55" s="121">
        <v>0.46397722000000002</v>
      </c>
      <c r="V55" s="121">
        <v>0.47745966000000001</v>
      </c>
      <c r="W55" s="121">
        <v>0.48422313</v>
      </c>
      <c r="X55" s="121">
        <v>0.51751935999999998</v>
      </c>
      <c r="Y55" s="121">
        <v>0.52831888999999999</v>
      </c>
      <c r="Z55" s="121">
        <v>0.52692008999999995</v>
      </c>
      <c r="AA55" s="121">
        <v>0.82405658000000004</v>
      </c>
      <c r="AB55" s="121">
        <v>0.87016881000000001</v>
      </c>
      <c r="AC55" s="121">
        <v>0.87146588999999997</v>
      </c>
      <c r="AD55" s="121">
        <v>0.87269330000000001</v>
      </c>
      <c r="AE55" s="121">
        <v>0.90976414000000005</v>
      </c>
      <c r="AF55" s="121">
        <v>1.1452944599999999</v>
      </c>
      <c r="AG55" s="121">
        <v>1.25365087</v>
      </c>
      <c r="AH55" s="121">
        <v>1.2886558699999999</v>
      </c>
      <c r="AI55" s="121">
        <v>1.3058023599999999</v>
      </c>
    </row>
    <row r="56" spans="1:35" ht="15" customHeight="1">
      <c r="A56" s="115"/>
      <c r="B56" s="116" t="s">
        <v>170</v>
      </c>
      <c r="C56" s="117"/>
      <c r="D56" s="121">
        <v>83.590356319999998</v>
      </c>
      <c r="E56" s="121">
        <v>86.128601209999999</v>
      </c>
      <c r="F56" s="121">
        <v>87.153051189999999</v>
      </c>
      <c r="G56" s="121">
        <v>86.549099150000004</v>
      </c>
      <c r="H56" s="121">
        <v>87.480770149999998</v>
      </c>
      <c r="I56" s="121">
        <v>90.803021229999999</v>
      </c>
      <c r="J56" s="121">
        <v>93.171386350000006</v>
      </c>
      <c r="K56" s="121">
        <v>94.901506600000005</v>
      </c>
      <c r="L56" s="121">
        <v>96.354830750000005</v>
      </c>
      <c r="M56" s="121">
        <v>97.866034020000001</v>
      </c>
      <c r="N56" s="121">
        <v>98.947752390000005</v>
      </c>
      <c r="O56" s="121">
        <v>99.086901740000002</v>
      </c>
      <c r="P56" s="121">
        <v>99.17757675</v>
      </c>
      <c r="Q56" s="121">
        <v>98.967107420000005</v>
      </c>
      <c r="R56" s="121">
        <v>100.40276823000001</v>
      </c>
      <c r="S56" s="121">
        <v>103.01411693</v>
      </c>
      <c r="T56" s="121">
        <v>105.55774673000001</v>
      </c>
      <c r="U56" s="121">
        <v>107.41455315</v>
      </c>
      <c r="V56" s="121">
        <v>109.22114514</v>
      </c>
      <c r="W56" s="121">
        <v>111.1343435</v>
      </c>
      <c r="X56" s="121">
        <v>112.94258019999999</v>
      </c>
      <c r="Y56" s="121">
        <v>114.17998931</v>
      </c>
      <c r="Z56" s="121">
        <v>115.91182621</v>
      </c>
      <c r="AA56" s="121">
        <v>114.91842501000001</v>
      </c>
      <c r="AB56" s="121">
        <v>114.5423919</v>
      </c>
      <c r="AC56" s="121">
        <v>115.06922093</v>
      </c>
      <c r="AD56" s="121">
        <v>117.10346217</v>
      </c>
      <c r="AE56" s="121">
        <v>118.77455417</v>
      </c>
      <c r="AF56" s="121">
        <v>119.22611821</v>
      </c>
      <c r="AG56" s="121">
        <v>119.61107567000001</v>
      </c>
      <c r="AH56" s="121">
        <v>115.4896346</v>
      </c>
      <c r="AI56" s="121">
        <v>114.93217260999999</v>
      </c>
    </row>
    <row r="57" spans="1:35" ht="15" customHeight="1">
      <c r="A57" s="115"/>
      <c r="B57" s="116"/>
      <c r="C57" s="117" t="s">
        <v>56</v>
      </c>
      <c r="D57" s="121">
        <v>13.52499291</v>
      </c>
      <c r="E57" s="121">
        <v>12.94478039</v>
      </c>
      <c r="F57" s="121">
        <v>12.493893180000001</v>
      </c>
      <c r="G57" s="121">
        <v>11.545884170000001</v>
      </c>
      <c r="H57" s="121">
        <v>11.08668402</v>
      </c>
      <c r="I57" s="121">
        <v>11.69837892</v>
      </c>
      <c r="J57" s="121">
        <v>11.47221444</v>
      </c>
      <c r="K57" s="121">
        <v>11.52648361</v>
      </c>
      <c r="L57" s="121">
        <v>11.972165970000001</v>
      </c>
      <c r="M57" s="121">
        <v>11.677408610000001</v>
      </c>
      <c r="N57" s="121">
        <v>11.44522173</v>
      </c>
      <c r="O57" s="121">
        <v>10.809371690000001</v>
      </c>
      <c r="P57" s="121">
        <v>9.7791728800000008</v>
      </c>
      <c r="Q57" s="121">
        <v>9.5672259099999994</v>
      </c>
      <c r="R57" s="121">
        <v>9.97416999</v>
      </c>
      <c r="S57" s="121">
        <v>10.36766995</v>
      </c>
      <c r="T57" s="121">
        <v>10.812224240000001</v>
      </c>
      <c r="U57" s="121">
        <v>11.121701760000001</v>
      </c>
      <c r="V57" s="121">
        <v>11.364883969999999</v>
      </c>
      <c r="W57" s="121">
        <v>11.46499279</v>
      </c>
      <c r="X57" s="121">
        <v>12.01821721</v>
      </c>
      <c r="Y57" s="121">
        <v>11.89879988</v>
      </c>
      <c r="Z57" s="121">
        <v>11.16514995</v>
      </c>
      <c r="AA57" s="121">
        <v>10.268107199999999</v>
      </c>
      <c r="AB57" s="121">
        <v>9.8503735100000007</v>
      </c>
      <c r="AC57" s="121">
        <v>9.9205053200000002</v>
      </c>
      <c r="AD57" s="121">
        <v>9.7959467599999996</v>
      </c>
      <c r="AE57" s="121">
        <v>9.8270567300000007</v>
      </c>
      <c r="AF57" s="121">
        <v>9.5206730499999992</v>
      </c>
      <c r="AG57" s="121">
        <v>8.9625210600000003</v>
      </c>
      <c r="AH57" s="121">
        <v>8.0247237200000008</v>
      </c>
      <c r="AI57" s="121">
        <v>7.3975979499999998</v>
      </c>
    </row>
    <row r="58" spans="1:35" ht="15" customHeight="1">
      <c r="A58" s="115"/>
      <c r="B58" s="116"/>
      <c r="C58" s="117" t="s">
        <v>57</v>
      </c>
      <c r="D58" s="121">
        <v>67.563500809999994</v>
      </c>
      <c r="E58" s="121">
        <v>70.648243260000001</v>
      </c>
      <c r="F58" s="121">
        <v>72.155484119999997</v>
      </c>
      <c r="G58" s="121">
        <v>72.610577509999999</v>
      </c>
      <c r="H58" s="121">
        <v>73.971265349999996</v>
      </c>
      <c r="I58" s="121">
        <v>76.659376660000007</v>
      </c>
      <c r="J58" s="121">
        <v>79.318557569999996</v>
      </c>
      <c r="K58" s="121">
        <v>80.963504529999994</v>
      </c>
      <c r="L58" s="121">
        <v>81.812283489999999</v>
      </c>
      <c r="M58" s="121">
        <v>83.428264720000001</v>
      </c>
      <c r="N58" s="121">
        <v>84.636382400000002</v>
      </c>
      <c r="O58" s="121">
        <v>85.407265109999997</v>
      </c>
      <c r="P58" s="121">
        <v>86.645734529999999</v>
      </c>
      <c r="Q58" s="121">
        <v>86.822313829999999</v>
      </c>
      <c r="R58" s="121">
        <v>87.701935829999996</v>
      </c>
      <c r="S58" s="121">
        <v>89.885410519999994</v>
      </c>
      <c r="T58" s="121">
        <v>91.751522410000007</v>
      </c>
      <c r="U58" s="121">
        <v>93.422817539999997</v>
      </c>
      <c r="V58" s="121">
        <v>94.944995759999998</v>
      </c>
      <c r="W58" s="121">
        <v>96.609864290000004</v>
      </c>
      <c r="X58" s="121">
        <v>97.611441979999995</v>
      </c>
      <c r="Y58" s="121">
        <v>99.039737040000006</v>
      </c>
      <c r="Z58" s="121">
        <v>101.23588571000001</v>
      </c>
      <c r="AA58" s="121">
        <v>101.05457465000001</v>
      </c>
      <c r="AB58" s="121">
        <v>100.91415904</v>
      </c>
      <c r="AC58" s="121">
        <v>101.17131575000001</v>
      </c>
      <c r="AD58" s="121">
        <v>103.32020081</v>
      </c>
      <c r="AE58" s="121">
        <v>104.70178305</v>
      </c>
      <c r="AF58" s="121">
        <v>105.27363701</v>
      </c>
      <c r="AG58" s="121">
        <v>105.97112935</v>
      </c>
      <c r="AH58" s="121">
        <v>102.82964401</v>
      </c>
      <c r="AI58" s="121">
        <v>102.64356567999999</v>
      </c>
    </row>
    <row r="59" spans="1:35" ht="15" customHeight="1">
      <c r="A59" s="115"/>
      <c r="B59" s="116"/>
      <c r="C59" s="117" t="s">
        <v>58</v>
      </c>
      <c r="D59" s="121">
        <v>2.5018625999999999</v>
      </c>
      <c r="E59" s="121">
        <v>2.5355775600000001</v>
      </c>
      <c r="F59" s="121">
        <v>2.50367389</v>
      </c>
      <c r="G59" s="121">
        <v>2.3926374699999999</v>
      </c>
      <c r="H59" s="121">
        <v>2.4228207799999999</v>
      </c>
      <c r="I59" s="121">
        <v>2.4452656500000001</v>
      </c>
      <c r="J59" s="121">
        <v>2.3806143400000002</v>
      </c>
      <c r="K59" s="121">
        <v>2.4115184599999999</v>
      </c>
      <c r="L59" s="121">
        <v>2.5703812899999998</v>
      </c>
      <c r="M59" s="121">
        <v>2.7603606900000002</v>
      </c>
      <c r="N59" s="121">
        <v>2.8661482600000001</v>
      </c>
      <c r="O59" s="121">
        <v>2.8702649400000002</v>
      </c>
      <c r="P59" s="121">
        <v>2.7526693400000002</v>
      </c>
      <c r="Q59" s="121">
        <v>2.57756768</v>
      </c>
      <c r="R59" s="121">
        <v>2.7266624099999999</v>
      </c>
      <c r="S59" s="121">
        <v>2.7610364600000001</v>
      </c>
      <c r="T59" s="121">
        <v>2.9940000800000002</v>
      </c>
      <c r="U59" s="121">
        <v>2.87003385</v>
      </c>
      <c r="V59" s="121">
        <v>2.9112654099999999</v>
      </c>
      <c r="W59" s="121">
        <v>3.0594864199999998</v>
      </c>
      <c r="X59" s="121">
        <v>3.3129210100000002</v>
      </c>
      <c r="Y59" s="121">
        <v>3.2414523900000001</v>
      </c>
      <c r="Z59" s="121">
        <v>3.5107905499999998</v>
      </c>
      <c r="AA59" s="121">
        <v>3.59574316</v>
      </c>
      <c r="AB59" s="121">
        <v>3.7778593499999999</v>
      </c>
      <c r="AC59" s="121">
        <v>3.9773998599999998</v>
      </c>
      <c r="AD59" s="121">
        <v>3.9873145999999999</v>
      </c>
      <c r="AE59" s="121">
        <v>4.2457143899999998</v>
      </c>
      <c r="AF59" s="121">
        <v>4.4318081500000002</v>
      </c>
      <c r="AG59" s="121">
        <v>4.6774252599999997</v>
      </c>
      <c r="AH59" s="121">
        <v>4.6352668699999997</v>
      </c>
      <c r="AI59" s="121">
        <v>4.8910089799999996</v>
      </c>
    </row>
    <row r="60" spans="1:35" ht="8.25" customHeight="1"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</row>
    <row r="61" spans="1:35" ht="32.1" customHeight="1">
      <c r="A61" s="137" t="s">
        <v>89</v>
      </c>
      <c r="B61" s="137"/>
      <c r="C61" s="137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</row>
    <row r="62" spans="1:35" ht="15" customHeight="1">
      <c r="A62" s="115"/>
      <c r="B62" s="116" t="s">
        <v>168</v>
      </c>
      <c r="C62" s="117"/>
      <c r="D62" s="121">
        <v>54.34351143</v>
      </c>
      <c r="E62" s="121">
        <v>56.110134590000001</v>
      </c>
      <c r="F62" s="121">
        <v>55.795069820000002</v>
      </c>
      <c r="G62" s="121">
        <v>54.56099227</v>
      </c>
      <c r="H62" s="121">
        <v>55.696557220000003</v>
      </c>
      <c r="I62" s="121">
        <v>56.23646067</v>
      </c>
      <c r="J62" s="121">
        <v>58.392887279999997</v>
      </c>
      <c r="K62" s="121">
        <v>59.366865300000001</v>
      </c>
      <c r="L62" s="121">
        <v>55.684849419999999</v>
      </c>
      <c r="M62" s="121">
        <v>57.398873469999998</v>
      </c>
      <c r="N62" s="121">
        <v>58.914915960000002</v>
      </c>
      <c r="O62" s="121">
        <v>60.409012320000002</v>
      </c>
      <c r="P62" s="121">
        <v>60.986247599999999</v>
      </c>
      <c r="Q62" s="121">
        <v>61.454747159999997</v>
      </c>
      <c r="R62" s="121">
        <v>61.059421989999997</v>
      </c>
      <c r="S62" s="121">
        <v>66.028002299999997</v>
      </c>
      <c r="T62" s="121">
        <v>66.256859109999994</v>
      </c>
      <c r="U62" s="121">
        <v>70.025800099999998</v>
      </c>
      <c r="V62" s="121">
        <v>70.683350529999998</v>
      </c>
      <c r="W62" s="121">
        <v>74.167380660000006</v>
      </c>
      <c r="X62" s="121">
        <v>74.525377500000005</v>
      </c>
      <c r="Y62" s="121">
        <v>76.588438909999994</v>
      </c>
      <c r="Z62" s="121">
        <v>75.422406539999997</v>
      </c>
      <c r="AA62" s="121">
        <v>78.25595534</v>
      </c>
      <c r="AB62" s="121">
        <v>78.205570870000003</v>
      </c>
      <c r="AC62" s="121">
        <v>78.878173259999997</v>
      </c>
      <c r="AD62" s="121">
        <v>77.28283399</v>
      </c>
      <c r="AE62" s="121">
        <v>76.489597900000007</v>
      </c>
      <c r="AF62" s="121">
        <v>79.485664119999996</v>
      </c>
      <c r="AG62" s="121">
        <v>77.526690070000001</v>
      </c>
      <c r="AH62" s="121">
        <v>73.960774670000006</v>
      </c>
      <c r="AI62" s="121">
        <v>73.144439919999996</v>
      </c>
    </row>
    <row r="63" spans="1:35" ht="15" customHeight="1">
      <c r="A63" s="115"/>
      <c r="B63" s="116"/>
      <c r="C63" s="117" t="s">
        <v>56</v>
      </c>
      <c r="D63" s="121">
        <v>2.7770750199999998</v>
      </c>
      <c r="E63" s="121">
        <v>2.6672348499999998</v>
      </c>
      <c r="F63" s="121">
        <v>2.1951725</v>
      </c>
      <c r="G63" s="121">
        <v>1.8743763099999999</v>
      </c>
      <c r="H63" s="121">
        <v>1.9565317499999999</v>
      </c>
      <c r="I63" s="121">
        <v>2.0305669800000001</v>
      </c>
      <c r="J63" s="121">
        <v>2.0276049199999999</v>
      </c>
      <c r="K63" s="121">
        <v>2.0786347200000002</v>
      </c>
      <c r="L63" s="121">
        <v>2.5658079599999999</v>
      </c>
      <c r="M63" s="121">
        <v>2.7921817600000001</v>
      </c>
      <c r="N63" s="121">
        <v>2.71830251</v>
      </c>
      <c r="O63" s="121">
        <v>2.6340915599999999</v>
      </c>
      <c r="P63" s="121">
        <v>2.4146807899999998</v>
      </c>
      <c r="Q63" s="121">
        <v>2.3711076200000001</v>
      </c>
      <c r="R63" s="121">
        <v>2.5146600700000001</v>
      </c>
      <c r="S63" s="121">
        <v>2.9734970299999999</v>
      </c>
      <c r="T63" s="121">
        <v>2.9303781400000002</v>
      </c>
      <c r="U63" s="121">
        <v>3.4196564</v>
      </c>
      <c r="V63" s="121">
        <v>3.29696743</v>
      </c>
      <c r="W63" s="121">
        <v>3.6087394700000002</v>
      </c>
      <c r="X63" s="121">
        <v>3.47970282</v>
      </c>
      <c r="Y63" s="121">
        <v>3.87747464</v>
      </c>
      <c r="Z63" s="121">
        <v>3.22675277</v>
      </c>
      <c r="AA63" s="121">
        <v>2.9179316499999999</v>
      </c>
      <c r="AB63" s="121">
        <v>2.58716613</v>
      </c>
      <c r="AC63" s="121">
        <v>2.6854627099999999</v>
      </c>
      <c r="AD63" s="121">
        <v>2.4692773300000002</v>
      </c>
      <c r="AE63" s="121">
        <v>2.6102830799999999</v>
      </c>
      <c r="AF63" s="121">
        <v>2.4891295599999999</v>
      </c>
      <c r="AG63" s="121">
        <v>2.3712185099999998</v>
      </c>
      <c r="AH63" s="121">
        <v>2.0474926899999999</v>
      </c>
      <c r="AI63" s="121">
        <v>1.6782634700000001</v>
      </c>
    </row>
    <row r="64" spans="1:35" ht="15" customHeight="1">
      <c r="A64" s="115"/>
      <c r="B64" s="116"/>
      <c r="C64" s="117" t="s">
        <v>57</v>
      </c>
      <c r="D64" s="121">
        <v>50.606039299999999</v>
      </c>
      <c r="E64" s="121">
        <v>52.400309460000003</v>
      </c>
      <c r="F64" s="121">
        <v>52.510742780000001</v>
      </c>
      <c r="G64" s="121">
        <v>51.581202939999997</v>
      </c>
      <c r="H64" s="121">
        <v>52.68225451</v>
      </c>
      <c r="I64" s="121">
        <v>53.158262379999996</v>
      </c>
      <c r="J64" s="121">
        <v>55.234617849999999</v>
      </c>
      <c r="K64" s="121">
        <v>56.039148969999999</v>
      </c>
      <c r="L64" s="121">
        <v>51.919896319999999</v>
      </c>
      <c r="M64" s="121">
        <v>53.373471870000003</v>
      </c>
      <c r="N64" s="121">
        <v>54.809122139999999</v>
      </c>
      <c r="O64" s="121">
        <v>56.359185230000001</v>
      </c>
      <c r="P64" s="121">
        <v>57.260500639999997</v>
      </c>
      <c r="Q64" s="121">
        <v>57.794763809999999</v>
      </c>
      <c r="R64" s="121">
        <v>57.25809632</v>
      </c>
      <c r="S64" s="121">
        <v>61.55006831</v>
      </c>
      <c r="T64" s="121">
        <v>61.793228130000003</v>
      </c>
      <c r="U64" s="121">
        <v>65.084180880000005</v>
      </c>
      <c r="V64" s="121">
        <v>65.869914140000006</v>
      </c>
      <c r="W64" s="121">
        <v>68.805048220000003</v>
      </c>
      <c r="X64" s="121">
        <v>69.390711510000003</v>
      </c>
      <c r="Y64" s="121">
        <v>70.913199390000003</v>
      </c>
      <c r="Z64" s="121">
        <v>70.405598830000002</v>
      </c>
      <c r="AA64" s="121">
        <v>73.314263159999996</v>
      </c>
      <c r="AB64" s="121">
        <v>73.489133839999994</v>
      </c>
      <c r="AC64" s="121">
        <v>73.88706431</v>
      </c>
      <c r="AD64" s="121">
        <v>72.615127720000004</v>
      </c>
      <c r="AE64" s="121">
        <v>71.438334069999996</v>
      </c>
      <c r="AF64" s="121">
        <v>74.369524249999998</v>
      </c>
      <c r="AG64" s="121">
        <v>72.410193849999999</v>
      </c>
      <c r="AH64" s="121">
        <v>69.139800440000002</v>
      </c>
      <c r="AI64" s="121">
        <v>68.531437879999999</v>
      </c>
    </row>
    <row r="65" spans="1:35" ht="15" customHeight="1">
      <c r="A65" s="115"/>
      <c r="B65" s="116"/>
      <c r="C65" s="117" t="s">
        <v>58</v>
      </c>
      <c r="D65" s="121">
        <v>0.96039711000000005</v>
      </c>
      <c r="E65" s="121">
        <v>1.04259028</v>
      </c>
      <c r="F65" s="121">
        <v>1.08915454</v>
      </c>
      <c r="G65" s="121">
        <v>1.1054130200000001</v>
      </c>
      <c r="H65" s="121">
        <v>1.05777096</v>
      </c>
      <c r="I65" s="121">
        <v>1.0476313100000001</v>
      </c>
      <c r="J65" s="121">
        <v>1.1306645099999999</v>
      </c>
      <c r="K65" s="121">
        <v>1.24908161</v>
      </c>
      <c r="L65" s="121">
        <v>1.1991451399999999</v>
      </c>
      <c r="M65" s="121">
        <v>1.2332198400000001</v>
      </c>
      <c r="N65" s="121">
        <v>1.3874913099999999</v>
      </c>
      <c r="O65" s="121">
        <v>1.4157355300000001</v>
      </c>
      <c r="P65" s="121">
        <v>1.3110661699999999</v>
      </c>
      <c r="Q65" s="121">
        <v>1.28887573</v>
      </c>
      <c r="R65" s="121">
        <v>1.2866656000000001</v>
      </c>
      <c r="S65" s="121">
        <v>1.50443696</v>
      </c>
      <c r="T65" s="121">
        <v>1.5332528400000001</v>
      </c>
      <c r="U65" s="121">
        <v>1.5219628199999999</v>
      </c>
      <c r="V65" s="121">
        <v>1.5164689600000001</v>
      </c>
      <c r="W65" s="121">
        <v>1.7535929699999999</v>
      </c>
      <c r="X65" s="121">
        <v>1.65496317</v>
      </c>
      <c r="Y65" s="121">
        <v>1.7977648799999999</v>
      </c>
      <c r="Z65" s="121">
        <v>1.7900549400000001</v>
      </c>
      <c r="AA65" s="121">
        <v>2.0237605300000001</v>
      </c>
      <c r="AB65" s="121">
        <v>2.1292708999999999</v>
      </c>
      <c r="AC65" s="121">
        <v>2.3056462400000002</v>
      </c>
      <c r="AD65" s="121">
        <v>2.1984289399999999</v>
      </c>
      <c r="AE65" s="121">
        <v>2.44098075</v>
      </c>
      <c r="AF65" s="121">
        <v>2.6270103100000002</v>
      </c>
      <c r="AG65" s="121">
        <v>2.7452777099999999</v>
      </c>
      <c r="AH65" s="121">
        <v>2.7734815400000001</v>
      </c>
      <c r="AI65" s="121">
        <v>2.9347385699999999</v>
      </c>
    </row>
    <row r="66" spans="1:35" ht="15" customHeight="1">
      <c r="A66" s="115"/>
      <c r="B66" s="116" t="s">
        <v>169</v>
      </c>
      <c r="C66" s="117"/>
      <c r="D66" s="121">
        <v>13.970028409999999</v>
      </c>
      <c r="E66" s="121">
        <v>14.39561121</v>
      </c>
      <c r="F66" s="121">
        <v>14.314044429999999</v>
      </c>
      <c r="G66" s="121">
        <v>14.080458950000001</v>
      </c>
      <c r="H66" s="121">
        <v>14.53419091</v>
      </c>
      <c r="I66" s="121">
        <v>14.58010376</v>
      </c>
      <c r="J66" s="121">
        <v>14.775527179999999</v>
      </c>
      <c r="K66" s="121">
        <v>15.19580779</v>
      </c>
      <c r="L66" s="121">
        <v>10.860620839999999</v>
      </c>
      <c r="M66" s="121">
        <v>11.04449406</v>
      </c>
      <c r="N66" s="121">
        <v>11.36285408</v>
      </c>
      <c r="O66" s="121">
        <v>11.455046469999999</v>
      </c>
      <c r="P66" s="121">
        <v>11.71477017</v>
      </c>
      <c r="Q66" s="121">
        <v>11.844582450000001</v>
      </c>
      <c r="R66" s="121">
        <v>11.85824047</v>
      </c>
      <c r="S66" s="121">
        <v>11.92664873</v>
      </c>
      <c r="T66" s="121">
        <v>11.340026</v>
      </c>
      <c r="U66" s="121">
        <v>11.708479410000001</v>
      </c>
      <c r="V66" s="121">
        <v>11.386483459999999</v>
      </c>
      <c r="W66" s="121">
        <v>11.54108156</v>
      </c>
      <c r="X66" s="121">
        <v>12.292138980000001</v>
      </c>
      <c r="Y66" s="121">
        <v>12.008589239999999</v>
      </c>
      <c r="Z66" s="121">
        <v>11.97428912</v>
      </c>
      <c r="AA66" s="121">
        <v>17.639636549999999</v>
      </c>
      <c r="AB66" s="121">
        <v>17.792674349999999</v>
      </c>
      <c r="AC66" s="121">
        <v>18.308798360000001</v>
      </c>
      <c r="AD66" s="121">
        <v>17.857100240000001</v>
      </c>
      <c r="AE66" s="121">
        <v>17.944636819999999</v>
      </c>
      <c r="AF66" s="121">
        <v>18.636778249999999</v>
      </c>
      <c r="AG66" s="121">
        <v>18.287108799999999</v>
      </c>
      <c r="AH66" s="121">
        <v>18.355841179999999</v>
      </c>
      <c r="AI66" s="121">
        <v>17.972316840000001</v>
      </c>
    </row>
    <row r="67" spans="1:35" ht="15" customHeight="1">
      <c r="A67" s="115"/>
      <c r="B67" s="116"/>
      <c r="C67" s="117" t="s">
        <v>56</v>
      </c>
      <c r="D67" s="121">
        <v>0.36799593000000003</v>
      </c>
      <c r="E67" s="121">
        <v>0.42179693000000001</v>
      </c>
      <c r="F67" s="121">
        <v>0.31512200000000001</v>
      </c>
      <c r="G67" s="121">
        <v>0.28420993999999999</v>
      </c>
      <c r="H67" s="121">
        <v>0.28251527999999998</v>
      </c>
      <c r="I67" s="121">
        <v>0.28410665000000002</v>
      </c>
      <c r="J67" s="121">
        <v>0.31037144999999999</v>
      </c>
      <c r="K67" s="121">
        <v>0.30237354</v>
      </c>
      <c r="L67" s="121">
        <v>0.29769547000000002</v>
      </c>
      <c r="M67" s="121">
        <v>0.31332863</v>
      </c>
      <c r="N67" s="121">
        <v>0.26986774000000002</v>
      </c>
      <c r="O67" s="121">
        <v>0.28421698000000001</v>
      </c>
      <c r="P67" s="121">
        <v>0.29188707000000003</v>
      </c>
      <c r="Q67" s="121">
        <v>0.33405097</v>
      </c>
      <c r="R67" s="121">
        <v>0.27489417999999999</v>
      </c>
      <c r="S67" s="121">
        <v>0.24713905999999999</v>
      </c>
      <c r="T67" s="121">
        <v>0.24607496000000001</v>
      </c>
      <c r="U67" s="121">
        <v>0.30245697999999999</v>
      </c>
      <c r="V67" s="121">
        <v>0.27808168</v>
      </c>
      <c r="W67" s="121">
        <v>0.26601343999999999</v>
      </c>
      <c r="X67" s="121">
        <v>0.27591978</v>
      </c>
      <c r="Y67" s="121">
        <v>0.28188786999999998</v>
      </c>
      <c r="Z67" s="121">
        <v>0.26004766000000001</v>
      </c>
      <c r="AA67" s="121">
        <v>0.32190210000000002</v>
      </c>
      <c r="AB67" s="121">
        <v>0.26514903000000001</v>
      </c>
      <c r="AC67" s="121">
        <v>0.30043052999999997</v>
      </c>
      <c r="AD67" s="121">
        <v>0.23007053</v>
      </c>
      <c r="AE67" s="121">
        <v>0.28358244999999999</v>
      </c>
      <c r="AF67" s="121">
        <v>0.25879097000000001</v>
      </c>
      <c r="AG67" s="121">
        <v>0.28876104000000002</v>
      </c>
      <c r="AH67" s="121">
        <v>0.26733535000000003</v>
      </c>
      <c r="AI67" s="121">
        <v>0.16791776</v>
      </c>
    </row>
    <row r="68" spans="1:35" ht="15" customHeight="1">
      <c r="A68" s="115"/>
      <c r="B68" s="116"/>
      <c r="C68" s="117" t="s">
        <v>57</v>
      </c>
      <c r="D68" s="121">
        <v>13.28811722</v>
      </c>
      <c r="E68" s="121">
        <v>13.649550789999999</v>
      </c>
      <c r="F68" s="121">
        <v>13.68675781</v>
      </c>
      <c r="G68" s="121">
        <v>13.46127046</v>
      </c>
      <c r="H68" s="121">
        <v>13.94529795</v>
      </c>
      <c r="I68" s="121">
        <v>13.96333456</v>
      </c>
      <c r="J68" s="121">
        <v>14.081606819999999</v>
      </c>
      <c r="K68" s="121">
        <v>14.45804504</v>
      </c>
      <c r="L68" s="121">
        <v>10.237616539999999</v>
      </c>
      <c r="M68" s="121">
        <v>10.4308453</v>
      </c>
      <c r="N68" s="121">
        <v>10.71671413</v>
      </c>
      <c r="O68" s="121">
        <v>10.798656660000001</v>
      </c>
      <c r="P68" s="121">
        <v>11.05922245</v>
      </c>
      <c r="Q68" s="121">
        <v>11.18918437</v>
      </c>
      <c r="R68" s="121">
        <v>11.27586256</v>
      </c>
      <c r="S68" s="121">
        <v>11.31922484</v>
      </c>
      <c r="T68" s="121">
        <v>10.753219489999999</v>
      </c>
      <c r="U68" s="121">
        <v>11.03810148</v>
      </c>
      <c r="V68" s="121">
        <v>10.765490079999999</v>
      </c>
      <c r="W68" s="121">
        <v>10.91486216</v>
      </c>
      <c r="X68" s="121">
        <v>11.641211719999999</v>
      </c>
      <c r="Y68" s="121">
        <v>11.336459720000001</v>
      </c>
      <c r="Z68" s="121">
        <v>11.3475351</v>
      </c>
      <c r="AA68" s="121">
        <v>16.736003820000001</v>
      </c>
      <c r="AB68" s="121">
        <v>16.955535829999999</v>
      </c>
      <c r="AC68" s="121">
        <v>17.406275990000001</v>
      </c>
      <c r="AD68" s="121">
        <v>17.01444996</v>
      </c>
      <c r="AE68" s="121">
        <v>16.971672909999999</v>
      </c>
      <c r="AF68" s="121">
        <v>17.568533309999999</v>
      </c>
      <c r="AG68" s="121">
        <v>17.159568650000001</v>
      </c>
      <c r="AH68" s="121">
        <v>17.23750944</v>
      </c>
      <c r="AI68" s="121">
        <v>16.915025119999999</v>
      </c>
    </row>
    <row r="69" spans="1:35" ht="15" customHeight="1">
      <c r="A69" s="115"/>
      <c r="B69" s="116"/>
      <c r="C69" s="117" t="s">
        <v>58</v>
      </c>
      <c r="D69" s="121">
        <v>0.31391525999999997</v>
      </c>
      <c r="E69" s="121">
        <v>0.32426348999999999</v>
      </c>
      <c r="F69" s="121">
        <v>0.31216462</v>
      </c>
      <c r="G69" s="121">
        <v>0.33497854999999999</v>
      </c>
      <c r="H69" s="121">
        <v>0.30637767999999999</v>
      </c>
      <c r="I69" s="121">
        <v>0.33266255</v>
      </c>
      <c r="J69" s="121">
        <v>0.38354891000000002</v>
      </c>
      <c r="K69" s="121">
        <v>0.43538921000000003</v>
      </c>
      <c r="L69" s="121">
        <v>0.32530882999999999</v>
      </c>
      <c r="M69" s="121">
        <v>0.30032013000000002</v>
      </c>
      <c r="N69" s="121">
        <v>0.37627221</v>
      </c>
      <c r="O69" s="121">
        <v>0.37217283000000001</v>
      </c>
      <c r="P69" s="121">
        <v>0.36366064999999997</v>
      </c>
      <c r="Q69" s="121">
        <v>0.32134710999999999</v>
      </c>
      <c r="R69" s="121">
        <v>0.30748373000000001</v>
      </c>
      <c r="S69" s="121">
        <v>0.36028483</v>
      </c>
      <c r="T69" s="121">
        <v>0.34073154999999999</v>
      </c>
      <c r="U69" s="121">
        <v>0.36792095000000002</v>
      </c>
      <c r="V69" s="121">
        <v>0.34291169999999999</v>
      </c>
      <c r="W69" s="121">
        <v>0.36020595999999999</v>
      </c>
      <c r="X69" s="121">
        <v>0.37500748</v>
      </c>
      <c r="Y69" s="121">
        <v>0.39024165</v>
      </c>
      <c r="Z69" s="121">
        <v>0.36670636000000001</v>
      </c>
      <c r="AA69" s="121">
        <v>0.58173063000000003</v>
      </c>
      <c r="AB69" s="121">
        <v>0.57198948999999999</v>
      </c>
      <c r="AC69" s="121">
        <v>0.60209184000000004</v>
      </c>
      <c r="AD69" s="121">
        <v>0.61257974999999998</v>
      </c>
      <c r="AE69" s="121">
        <v>0.68938146</v>
      </c>
      <c r="AF69" s="121">
        <v>0.80945396999999997</v>
      </c>
      <c r="AG69" s="121">
        <v>0.83877911000000005</v>
      </c>
      <c r="AH69" s="121">
        <v>0.85099639000000005</v>
      </c>
      <c r="AI69" s="121">
        <v>0.88937396000000002</v>
      </c>
    </row>
    <row r="70" spans="1:35" ht="15" customHeight="1">
      <c r="A70" s="115"/>
      <c r="B70" s="116" t="s">
        <v>170</v>
      </c>
      <c r="C70" s="117"/>
      <c r="D70" s="121">
        <v>40.373483020000002</v>
      </c>
      <c r="E70" s="121">
        <v>41.714523380000003</v>
      </c>
      <c r="F70" s="121">
        <v>41.481025389999999</v>
      </c>
      <c r="G70" s="121">
        <v>40.480533319999999</v>
      </c>
      <c r="H70" s="121">
        <v>41.162366310000003</v>
      </c>
      <c r="I70" s="121">
        <v>41.65635691</v>
      </c>
      <c r="J70" s="121">
        <v>43.617360099999999</v>
      </c>
      <c r="K70" s="121">
        <v>44.171057509999997</v>
      </c>
      <c r="L70" s="121">
        <v>44.824228580000003</v>
      </c>
      <c r="M70" s="121">
        <v>46.35437941</v>
      </c>
      <c r="N70" s="121">
        <v>47.552061879999997</v>
      </c>
      <c r="O70" s="121">
        <v>48.953965850000003</v>
      </c>
      <c r="P70" s="121">
        <v>49.271477429999997</v>
      </c>
      <c r="Q70" s="121">
        <v>49.610164709999999</v>
      </c>
      <c r="R70" s="121">
        <v>49.201181519999999</v>
      </c>
      <c r="S70" s="121">
        <v>54.101353570000001</v>
      </c>
      <c r="T70" s="121">
        <v>54.916833109999999</v>
      </c>
      <c r="U70" s="121">
        <v>58.317320690000003</v>
      </c>
      <c r="V70" s="121">
        <v>59.296867069999998</v>
      </c>
      <c r="W70" s="121">
        <v>62.626299099999997</v>
      </c>
      <c r="X70" s="121">
        <v>62.23323852</v>
      </c>
      <c r="Y70" s="121">
        <v>64.579849670000002</v>
      </c>
      <c r="Z70" s="121">
        <v>63.448117420000003</v>
      </c>
      <c r="AA70" s="121">
        <v>60.616318790000001</v>
      </c>
      <c r="AB70" s="121">
        <v>60.412896519999997</v>
      </c>
      <c r="AC70" s="121">
        <v>60.5693749</v>
      </c>
      <c r="AD70" s="121">
        <v>59.425733749999999</v>
      </c>
      <c r="AE70" s="121">
        <v>58.54496108</v>
      </c>
      <c r="AF70" s="121">
        <v>60.848885869999997</v>
      </c>
      <c r="AG70" s="121">
        <v>59.239581270000002</v>
      </c>
      <c r="AH70" s="121">
        <v>55.604933490000001</v>
      </c>
      <c r="AI70" s="121">
        <v>55.172123079999999</v>
      </c>
    </row>
    <row r="71" spans="1:35" ht="15" customHeight="1">
      <c r="A71" s="115"/>
      <c r="B71" s="116"/>
      <c r="C71" s="117" t="s">
        <v>56</v>
      </c>
      <c r="D71" s="121">
        <v>2.4090790900000001</v>
      </c>
      <c r="E71" s="121">
        <v>2.2454379200000001</v>
      </c>
      <c r="F71" s="121">
        <v>1.8800505000000001</v>
      </c>
      <c r="G71" s="121">
        <v>1.5901663699999999</v>
      </c>
      <c r="H71" s="121">
        <v>1.67401647</v>
      </c>
      <c r="I71" s="121">
        <v>1.7464603299999999</v>
      </c>
      <c r="J71" s="121">
        <v>1.71723347</v>
      </c>
      <c r="K71" s="121">
        <v>1.7762611800000001</v>
      </c>
      <c r="L71" s="121">
        <v>2.26811249</v>
      </c>
      <c r="M71" s="121">
        <v>2.4788531300000001</v>
      </c>
      <c r="N71" s="121">
        <v>2.44843477</v>
      </c>
      <c r="O71" s="121">
        <v>2.3498745799999998</v>
      </c>
      <c r="P71" s="121">
        <v>2.1227937200000002</v>
      </c>
      <c r="Q71" s="121">
        <v>2.0370566499999998</v>
      </c>
      <c r="R71" s="121">
        <v>2.2397658900000001</v>
      </c>
      <c r="S71" s="121">
        <v>2.72635797</v>
      </c>
      <c r="T71" s="121">
        <v>2.6843031800000001</v>
      </c>
      <c r="U71" s="121">
        <v>3.1171994199999999</v>
      </c>
      <c r="V71" s="121">
        <v>3.0188857499999999</v>
      </c>
      <c r="W71" s="121">
        <v>3.3427260300000001</v>
      </c>
      <c r="X71" s="121">
        <v>3.2037830399999998</v>
      </c>
      <c r="Y71" s="121">
        <v>3.5955867700000002</v>
      </c>
      <c r="Z71" s="121">
        <v>2.9667051099999999</v>
      </c>
      <c r="AA71" s="121">
        <v>2.5960295499999999</v>
      </c>
      <c r="AB71" s="121">
        <v>2.3220171000000001</v>
      </c>
      <c r="AC71" s="121">
        <v>2.3850321800000001</v>
      </c>
      <c r="AD71" s="121">
        <v>2.2392067999999998</v>
      </c>
      <c r="AE71" s="121">
        <v>2.3267006299999999</v>
      </c>
      <c r="AF71" s="121">
        <v>2.2303385900000001</v>
      </c>
      <c r="AG71" s="121">
        <v>2.08245747</v>
      </c>
      <c r="AH71" s="121">
        <v>1.7801573399999999</v>
      </c>
      <c r="AI71" s="121">
        <v>1.51034571</v>
      </c>
    </row>
    <row r="72" spans="1:35" ht="15" customHeight="1">
      <c r="A72" s="115"/>
      <c r="B72" s="116"/>
      <c r="C72" s="117" t="s">
        <v>57</v>
      </c>
      <c r="D72" s="121">
        <v>37.317922080000002</v>
      </c>
      <c r="E72" s="121">
        <v>38.750758670000003</v>
      </c>
      <c r="F72" s="121">
        <v>38.823984969999998</v>
      </c>
      <c r="G72" s="121">
        <v>38.119932480000003</v>
      </c>
      <c r="H72" s="121">
        <v>38.736956560000003</v>
      </c>
      <c r="I72" s="121">
        <v>39.194927819999997</v>
      </c>
      <c r="J72" s="121">
        <v>41.153011030000002</v>
      </c>
      <c r="K72" s="121">
        <v>41.581103929999998</v>
      </c>
      <c r="L72" s="121">
        <v>41.682279780000002</v>
      </c>
      <c r="M72" s="121">
        <v>42.942626570000002</v>
      </c>
      <c r="N72" s="121">
        <v>44.09240801</v>
      </c>
      <c r="O72" s="121">
        <v>45.560528570000002</v>
      </c>
      <c r="P72" s="121">
        <v>46.201278189999996</v>
      </c>
      <c r="Q72" s="121">
        <v>46.60557944</v>
      </c>
      <c r="R72" s="121">
        <v>45.98223376</v>
      </c>
      <c r="S72" s="121">
        <v>50.230843470000003</v>
      </c>
      <c r="T72" s="121">
        <v>51.040008640000003</v>
      </c>
      <c r="U72" s="121">
        <v>54.046079400000004</v>
      </c>
      <c r="V72" s="121">
        <v>55.104424059999999</v>
      </c>
      <c r="W72" s="121">
        <v>57.890186059999998</v>
      </c>
      <c r="X72" s="121">
        <v>57.749499790000002</v>
      </c>
      <c r="Y72" s="121">
        <v>59.576739670000002</v>
      </c>
      <c r="Z72" s="121">
        <v>59.058063730000001</v>
      </c>
      <c r="AA72" s="121">
        <v>56.578259340000002</v>
      </c>
      <c r="AB72" s="121">
        <v>56.533598009999999</v>
      </c>
      <c r="AC72" s="121">
        <v>56.480788320000002</v>
      </c>
      <c r="AD72" s="121">
        <v>55.600677760000004</v>
      </c>
      <c r="AE72" s="121">
        <v>54.466661160000001</v>
      </c>
      <c r="AF72" s="121">
        <v>56.800990939999998</v>
      </c>
      <c r="AG72" s="121">
        <v>55.250625200000002</v>
      </c>
      <c r="AH72" s="121">
        <v>51.902290999999998</v>
      </c>
      <c r="AI72" s="121">
        <v>51.616412760000003</v>
      </c>
    </row>
    <row r="73" spans="1:35" ht="15" customHeight="1">
      <c r="A73" s="115"/>
      <c r="B73" s="116"/>
      <c r="C73" s="117" t="s">
        <v>58</v>
      </c>
      <c r="D73" s="121">
        <v>0.64648185000000002</v>
      </c>
      <c r="E73" s="121">
        <v>0.71832678999999999</v>
      </c>
      <c r="F73" s="121">
        <v>0.77698992</v>
      </c>
      <c r="G73" s="121">
        <v>0.77043446999999998</v>
      </c>
      <c r="H73" s="121">
        <v>0.75139328000000005</v>
      </c>
      <c r="I73" s="121">
        <v>0.71496875999999998</v>
      </c>
      <c r="J73" s="121">
        <v>0.74711559999999999</v>
      </c>
      <c r="K73" s="121">
        <v>0.81369239999999998</v>
      </c>
      <c r="L73" s="121">
        <v>0.87383630999999995</v>
      </c>
      <c r="M73" s="121">
        <v>0.93289971000000005</v>
      </c>
      <c r="N73" s="121">
        <v>1.0112190999999999</v>
      </c>
      <c r="O73" s="121">
        <v>1.0435627000000001</v>
      </c>
      <c r="P73" s="121">
        <v>0.94740552</v>
      </c>
      <c r="Q73" s="121">
        <v>0.96752861999999995</v>
      </c>
      <c r="R73" s="121">
        <v>0.97918187000000001</v>
      </c>
      <c r="S73" s="121">
        <v>1.1441521299999999</v>
      </c>
      <c r="T73" s="121">
        <v>1.19252129</v>
      </c>
      <c r="U73" s="121">
        <v>1.1540418699999999</v>
      </c>
      <c r="V73" s="121">
        <v>1.1735572599999999</v>
      </c>
      <c r="W73" s="121">
        <v>1.3933870100000001</v>
      </c>
      <c r="X73" s="121">
        <v>1.27995569</v>
      </c>
      <c r="Y73" s="121">
        <v>1.40752323</v>
      </c>
      <c r="Z73" s="121">
        <v>1.4233485800000001</v>
      </c>
      <c r="AA73" s="121">
        <v>1.4420299000000001</v>
      </c>
      <c r="AB73" s="121">
        <v>1.5572814100000001</v>
      </c>
      <c r="AC73" s="121">
        <v>1.7035544</v>
      </c>
      <c r="AD73" s="121">
        <v>1.58584919</v>
      </c>
      <c r="AE73" s="121">
        <v>1.7515992899999999</v>
      </c>
      <c r="AF73" s="121">
        <v>1.8175563400000001</v>
      </c>
      <c r="AG73" s="121">
        <v>1.9064985999999999</v>
      </c>
      <c r="AH73" s="121">
        <v>1.92248515</v>
      </c>
      <c r="AI73" s="121">
        <v>2.04536461</v>
      </c>
    </row>
    <row r="74" spans="1:35" ht="8.25" customHeight="1"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</row>
    <row r="75" spans="1:35" ht="32.1" customHeight="1">
      <c r="A75" s="137" t="s">
        <v>90</v>
      </c>
      <c r="B75" s="137"/>
      <c r="C75" s="137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</row>
    <row r="76" spans="1:35" ht="15" customHeight="1">
      <c r="A76" s="115"/>
      <c r="B76" s="116" t="s">
        <v>168</v>
      </c>
      <c r="C76" s="117"/>
      <c r="D76" s="121">
        <v>46.248312060000003</v>
      </c>
      <c r="E76" s="121">
        <v>47.312720400000003</v>
      </c>
      <c r="F76" s="121">
        <v>47.01232804</v>
      </c>
      <c r="G76" s="121">
        <v>46.093040860000002</v>
      </c>
      <c r="H76" s="121">
        <v>46.346540609999998</v>
      </c>
      <c r="I76" s="121">
        <v>46.657272829999997</v>
      </c>
      <c r="J76" s="121">
        <v>48.158698440000002</v>
      </c>
      <c r="K76" s="121">
        <v>48.697001759999999</v>
      </c>
      <c r="L76" s="121">
        <v>42.82647103</v>
      </c>
      <c r="M76" s="121">
        <v>43.867279740000001</v>
      </c>
      <c r="N76" s="121">
        <v>45.633311050000003</v>
      </c>
      <c r="O76" s="121">
        <v>46.123906359999999</v>
      </c>
      <c r="P76" s="121">
        <v>46.790602190000001</v>
      </c>
      <c r="Q76" s="121">
        <v>46.664285229999997</v>
      </c>
      <c r="R76" s="121">
        <v>46.77528032</v>
      </c>
      <c r="S76" s="121">
        <v>49.691815409999997</v>
      </c>
      <c r="T76" s="121">
        <v>50.675976339999998</v>
      </c>
      <c r="U76" s="121">
        <v>52.703680300000002</v>
      </c>
      <c r="V76" s="121">
        <v>53.456091389999997</v>
      </c>
      <c r="W76" s="121">
        <v>56.401353059999998</v>
      </c>
      <c r="X76" s="121">
        <v>57.704739359999998</v>
      </c>
      <c r="Y76" s="121">
        <v>58.84433447</v>
      </c>
      <c r="Z76" s="121">
        <v>57.698889559999998</v>
      </c>
      <c r="AA76" s="121">
        <v>61.059320909999997</v>
      </c>
      <c r="AB76" s="121">
        <v>61.322944849999999</v>
      </c>
      <c r="AC76" s="121">
        <v>61.863763310000003</v>
      </c>
      <c r="AD76" s="121">
        <v>61.14031542</v>
      </c>
      <c r="AE76" s="121">
        <v>60.661603509999999</v>
      </c>
      <c r="AF76" s="121">
        <v>63.499825919999999</v>
      </c>
      <c r="AG76" s="121">
        <v>61.703811649999999</v>
      </c>
      <c r="AH76" s="121">
        <v>59.233516450000003</v>
      </c>
      <c r="AI76" s="121">
        <v>59.054865229999997</v>
      </c>
    </row>
    <row r="77" spans="1:35" ht="15" customHeight="1">
      <c r="A77" s="115"/>
      <c r="B77" s="116"/>
      <c r="C77" s="117" t="s">
        <v>56</v>
      </c>
      <c r="D77" s="121">
        <v>1.3060320599999999</v>
      </c>
      <c r="E77" s="121">
        <v>1.1114905799999999</v>
      </c>
      <c r="F77" s="121">
        <v>0.82525351000000002</v>
      </c>
      <c r="G77" s="121">
        <v>0.66380013000000004</v>
      </c>
      <c r="H77" s="121">
        <v>0.57204652</v>
      </c>
      <c r="I77" s="121">
        <v>0.62386291999999999</v>
      </c>
      <c r="J77" s="121">
        <v>0.61855853000000005</v>
      </c>
      <c r="K77" s="121">
        <v>0.58447685999999999</v>
      </c>
      <c r="L77" s="121">
        <v>0.53538775999999999</v>
      </c>
      <c r="M77" s="121">
        <v>0.57992686000000004</v>
      </c>
      <c r="N77" s="121">
        <v>0.55516491999999995</v>
      </c>
      <c r="O77" s="121">
        <v>0.48380118999999999</v>
      </c>
      <c r="P77" s="121">
        <v>0.42043428999999999</v>
      </c>
      <c r="Q77" s="121">
        <v>0.34055998999999998</v>
      </c>
      <c r="R77" s="121">
        <v>0.30486465000000001</v>
      </c>
      <c r="S77" s="121">
        <v>0.41747366000000002</v>
      </c>
      <c r="T77" s="121">
        <v>0.38918955999999999</v>
      </c>
      <c r="U77" s="121">
        <v>0.52075112000000001</v>
      </c>
      <c r="V77" s="121">
        <v>0.53591889999999998</v>
      </c>
      <c r="W77" s="121">
        <v>0.56968339999999995</v>
      </c>
      <c r="X77" s="121">
        <v>0.59717885000000004</v>
      </c>
      <c r="Y77" s="121">
        <v>0.71618115999999998</v>
      </c>
      <c r="Z77" s="121">
        <v>0.54727241999999998</v>
      </c>
      <c r="AA77" s="121">
        <v>0.51435644999999997</v>
      </c>
      <c r="AB77" s="121">
        <v>0.46569123000000001</v>
      </c>
      <c r="AC77" s="121">
        <v>0.44537261</v>
      </c>
      <c r="AD77" s="121">
        <v>0.41238448</v>
      </c>
      <c r="AE77" s="121">
        <v>0.56534552000000005</v>
      </c>
      <c r="AF77" s="121">
        <v>0.51148762999999997</v>
      </c>
      <c r="AG77" s="121">
        <v>0.46751952000000002</v>
      </c>
      <c r="AH77" s="121">
        <v>0.36318709999999998</v>
      </c>
      <c r="AI77" s="121">
        <v>0.30118296</v>
      </c>
    </row>
    <row r="78" spans="1:35" ht="15" customHeight="1">
      <c r="A78" s="115"/>
      <c r="B78" s="116"/>
      <c r="C78" s="117" t="s">
        <v>57</v>
      </c>
      <c r="D78" s="121">
        <v>44.233125389999998</v>
      </c>
      <c r="E78" s="121">
        <v>45.434897560000003</v>
      </c>
      <c r="F78" s="121">
        <v>45.396839970000002</v>
      </c>
      <c r="G78" s="121">
        <v>44.606714310000001</v>
      </c>
      <c r="H78" s="121">
        <v>45.053263229999999</v>
      </c>
      <c r="I78" s="121">
        <v>45.314703080000001</v>
      </c>
      <c r="J78" s="121">
        <v>46.786444420000002</v>
      </c>
      <c r="K78" s="121">
        <v>47.259521399999997</v>
      </c>
      <c r="L78" s="121">
        <v>41.498345790000002</v>
      </c>
      <c r="M78" s="121">
        <v>42.478868919999996</v>
      </c>
      <c r="N78" s="121">
        <v>44.157886810000001</v>
      </c>
      <c r="O78" s="121">
        <v>44.74503292</v>
      </c>
      <c r="P78" s="121">
        <v>45.542839579999999</v>
      </c>
      <c r="Q78" s="121">
        <v>45.512953760000002</v>
      </c>
      <c r="R78" s="121">
        <v>45.590815390000003</v>
      </c>
      <c r="S78" s="121">
        <v>48.382560249999997</v>
      </c>
      <c r="T78" s="121">
        <v>49.323906460000003</v>
      </c>
      <c r="U78" s="121">
        <v>51.245909400000002</v>
      </c>
      <c r="V78" s="121">
        <v>51.988081379999997</v>
      </c>
      <c r="W78" s="121">
        <v>54.78404587</v>
      </c>
      <c r="X78" s="121">
        <v>56.052354399999999</v>
      </c>
      <c r="Y78" s="121">
        <v>57.001818149999998</v>
      </c>
      <c r="Z78" s="121">
        <v>56.05519606</v>
      </c>
      <c r="AA78" s="121">
        <v>59.230375119999998</v>
      </c>
      <c r="AB78" s="121">
        <v>59.488034460000002</v>
      </c>
      <c r="AC78" s="121">
        <v>59.898706920000002</v>
      </c>
      <c r="AD78" s="121">
        <v>59.172011640000001</v>
      </c>
      <c r="AE78" s="121">
        <v>58.447896239999999</v>
      </c>
      <c r="AF78" s="121">
        <v>61.089888850000001</v>
      </c>
      <c r="AG78" s="121">
        <v>59.274896079999998</v>
      </c>
      <c r="AH78" s="121">
        <v>56.779685110000003</v>
      </c>
      <c r="AI78" s="121">
        <v>56.584873620000003</v>
      </c>
    </row>
    <row r="79" spans="1:35" ht="15" customHeight="1">
      <c r="A79" s="115"/>
      <c r="B79" s="116"/>
      <c r="C79" s="117" t="s">
        <v>58</v>
      </c>
      <c r="D79" s="121">
        <v>0.70915461000000002</v>
      </c>
      <c r="E79" s="121">
        <v>0.76633225999999999</v>
      </c>
      <c r="F79" s="121">
        <v>0.79023456000000003</v>
      </c>
      <c r="G79" s="121">
        <v>0.82252641999999998</v>
      </c>
      <c r="H79" s="121">
        <v>0.72123086000000003</v>
      </c>
      <c r="I79" s="121">
        <v>0.71870683000000002</v>
      </c>
      <c r="J79" s="121">
        <v>0.75369549000000002</v>
      </c>
      <c r="K79" s="121">
        <v>0.85300350000000003</v>
      </c>
      <c r="L79" s="121">
        <v>0.79273747999999999</v>
      </c>
      <c r="M79" s="121">
        <v>0.80848396</v>
      </c>
      <c r="N79" s="121">
        <v>0.92025931999999999</v>
      </c>
      <c r="O79" s="121">
        <v>0.89507225000000001</v>
      </c>
      <c r="P79" s="121">
        <v>0.82732832000000001</v>
      </c>
      <c r="Q79" s="121">
        <v>0.81077147999999999</v>
      </c>
      <c r="R79" s="121">
        <v>0.87960028000000001</v>
      </c>
      <c r="S79" s="121">
        <v>0.8917815</v>
      </c>
      <c r="T79" s="121">
        <v>0.96288032000000001</v>
      </c>
      <c r="U79" s="121">
        <v>0.93701977999999997</v>
      </c>
      <c r="V79" s="121">
        <v>0.93209111</v>
      </c>
      <c r="W79" s="121">
        <v>1.0476237900000001</v>
      </c>
      <c r="X79" s="121">
        <v>1.0552061100000001</v>
      </c>
      <c r="Y79" s="121">
        <v>1.12633516</v>
      </c>
      <c r="Z79" s="121">
        <v>1.09642108</v>
      </c>
      <c r="AA79" s="121">
        <v>1.3145893399999999</v>
      </c>
      <c r="AB79" s="121">
        <v>1.3692191600000001</v>
      </c>
      <c r="AC79" s="121">
        <v>1.51968378</v>
      </c>
      <c r="AD79" s="121">
        <v>1.5559193</v>
      </c>
      <c r="AE79" s="121">
        <v>1.6483617500000001</v>
      </c>
      <c r="AF79" s="121">
        <v>1.89844944</v>
      </c>
      <c r="AG79" s="121">
        <v>1.9613960500000001</v>
      </c>
      <c r="AH79" s="121">
        <v>2.09064424</v>
      </c>
      <c r="AI79" s="121">
        <v>2.1688086499999999</v>
      </c>
    </row>
    <row r="80" spans="1:35" ht="15" customHeight="1">
      <c r="A80" s="115"/>
      <c r="B80" s="116" t="s">
        <v>169</v>
      </c>
      <c r="C80" s="117"/>
      <c r="D80" s="121">
        <v>12.466966060000001</v>
      </c>
      <c r="E80" s="121">
        <v>12.70004913</v>
      </c>
      <c r="F80" s="121">
        <v>12.76092751</v>
      </c>
      <c r="G80" s="121">
        <v>12.551055229999999</v>
      </c>
      <c r="H80" s="121">
        <v>12.84418601</v>
      </c>
      <c r="I80" s="121">
        <v>12.920016950000001</v>
      </c>
      <c r="J80" s="121">
        <v>12.922514359999999</v>
      </c>
      <c r="K80" s="121">
        <v>13.29634806</v>
      </c>
      <c r="L80" s="121">
        <v>8.9935631899999997</v>
      </c>
      <c r="M80" s="121">
        <v>9.1786525399999999</v>
      </c>
      <c r="N80" s="121">
        <v>9.5017024800000005</v>
      </c>
      <c r="O80" s="121">
        <v>9.5241834799999996</v>
      </c>
      <c r="P80" s="121">
        <v>9.6708306700000009</v>
      </c>
      <c r="Q80" s="121">
        <v>9.7449977499999996</v>
      </c>
      <c r="R80" s="121">
        <v>9.8812622799999996</v>
      </c>
      <c r="S80" s="121">
        <v>10.009467450000001</v>
      </c>
      <c r="T80" s="121">
        <v>9.5514230700000002</v>
      </c>
      <c r="U80" s="121">
        <v>9.7995207400000002</v>
      </c>
      <c r="V80" s="121">
        <v>9.4622776500000008</v>
      </c>
      <c r="W80" s="121">
        <v>9.7935525999999999</v>
      </c>
      <c r="X80" s="121">
        <v>10.503534139999999</v>
      </c>
      <c r="Y80" s="121">
        <v>10.30355355</v>
      </c>
      <c r="Z80" s="121">
        <v>10.143945199999999</v>
      </c>
      <c r="AA80" s="121">
        <v>15.41457501</v>
      </c>
      <c r="AB80" s="121">
        <v>15.617521630000001</v>
      </c>
      <c r="AC80" s="121">
        <v>16.039959140000001</v>
      </c>
      <c r="AD80" s="121">
        <v>15.731281409999999</v>
      </c>
      <c r="AE80" s="121">
        <v>15.80247937</v>
      </c>
      <c r="AF80" s="121">
        <v>16.56835182</v>
      </c>
      <c r="AG80" s="121">
        <v>16.07281283</v>
      </c>
      <c r="AH80" s="121">
        <v>16.171521380000001</v>
      </c>
      <c r="AI80" s="121">
        <v>15.842401260000001</v>
      </c>
    </row>
    <row r="81" spans="1:35" ht="15" customHeight="1">
      <c r="A81" s="115"/>
      <c r="B81" s="116"/>
      <c r="C81" s="117" t="s">
        <v>56</v>
      </c>
      <c r="D81" s="121">
        <v>0.15368633000000001</v>
      </c>
      <c r="E81" s="121">
        <v>0.11984581</v>
      </c>
      <c r="F81" s="121">
        <v>0.10017363</v>
      </c>
      <c r="G81" s="121">
        <v>8.8983019999999996E-2</v>
      </c>
      <c r="H81" s="121">
        <v>6.920482E-2</v>
      </c>
      <c r="I81" s="121">
        <v>7.8043589999999996E-2</v>
      </c>
      <c r="J81" s="121">
        <v>7.2977970000000003E-2</v>
      </c>
      <c r="K81" s="121">
        <v>5.5680720000000003E-2</v>
      </c>
      <c r="L81" s="121">
        <v>5.2966630000000001E-2</v>
      </c>
      <c r="M81" s="121">
        <v>3.9184190000000001E-2</v>
      </c>
      <c r="N81" s="121">
        <v>5.119377E-2</v>
      </c>
      <c r="O81" s="121">
        <v>3.2018709999999999E-2</v>
      </c>
      <c r="P81" s="121">
        <v>3.4000929999999999E-2</v>
      </c>
      <c r="Q81" s="121">
        <v>4.0312170000000001E-2</v>
      </c>
      <c r="R81" s="121">
        <v>2.576612E-2</v>
      </c>
      <c r="S81" s="121">
        <v>3.0457040000000001E-2</v>
      </c>
      <c r="T81" s="121">
        <v>2.921731E-2</v>
      </c>
      <c r="U81" s="121">
        <v>4.0354319999999999E-2</v>
      </c>
      <c r="V81" s="121">
        <v>2.211836E-2</v>
      </c>
      <c r="W81" s="121">
        <v>2.6042249999999999E-2</v>
      </c>
      <c r="X81" s="121">
        <v>7.6848070000000004E-2</v>
      </c>
      <c r="Y81" s="121">
        <v>7.7435370000000003E-2</v>
      </c>
      <c r="Z81" s="121">
        <v>5.1507169999999998E-2</v>
      </c>
      <c r="AA81" s="121">
        <v>5.5805479999999998E-2</v>
      </c>
      <c r="AB81" s="121">
        <v>5.6589809999999997E-2</v>
      </c>
      <c r="AC81" s="121">
        <v>6.7920910000000001E-2</v>
      </c>
      <c r="AD81" s="121">
        <v>4.9083389999999998E-2</v>
      </c>
      <c r="AE81" s="121">
        <v>8.5975759999999998E-2</v>
      </c>
      <c r="AF81" s="121">
        <v>6.9042640000000002E-2</v>
      </c>
      <c r="AG81" s="121">
        <v>5.9450530000000001E-2</v>
      </c>
      <c r="AH81" s="121">
        <v>5.635366E-2</v>
      </c>
      <c r="AI81" s="121">
        <v>3.4782460000000001E-2</v>
      </c>
    </row>
    <row r="82" spans="1:35" ht="15" customHeight="1">
      <c r="A82" s="115"/>
      <c r="B82" s="116"/>
      <c r="C82" s="117" t="s">
        <v>57</v>
      </c>
      <c r="D82" s="121">
        <v>12.065911460000001</v>
      </c>
      <c r="E82" s="121">
        <v>12.34016757</v>
      </c>
      <c r="F82" s="121">
        <v>12.430066160000001</v>
      </c>
      <c r="G82" s="121">
        <v>12.2087363</v>
      </c>
      <c r="H82" s="121">
        <v>12.56071882</v>
      </c>
      <c r="I82" s="121">
        <v>12.61486234</v>
      </c>
      <c r="J82" s="121">
        <v>12.58335885</v>
      </c>
      <c r="K82" s="121">
        <v>12.92815145</v>
      </c>
      <c r="L82" s="121">
        <v>8.7298217900000008</v>
      </c>
      <c r="M82" s="121">
        <v>8.9503250300000001</v>
      </c>
      <c r="N82" s="121">
        <v>9.1999443500000009</v>
      </c>
      <c r="O82" s="121">
        <v>9.2450352999999996</v>
      </c>
      <c r="P82" s="121">
        <v>9.4052113899999998</v>
      </c>
      <c r="Q82" s="121">
        <v>9.4857517100000006</v>
      </c>
      <c r="R82" s="121">
        <v>9.6454950099999994</v>
      </c>
      <c r="S82" s="121">
        <v>9.7640474400000006</v>
      </c>
      <c r="T82" s="121">
        <v>9.2887623999999995</v>
      </c>
      <c r="U82" s="121">
        <v>9.5088410999999997</v>
      </c>
      <c r="V82" s="121">
        <v>9.2377937899999996</v>
      </c>
      <c r="W82" s="121">
        <v>9.5447558600000004</v>
      </c>
      <c r="X82" s="121">
        <v>10.15965125</v>
      </c>
      <c r="Y82" s="121">
        <v>9.9805513399999999</v>
      </c>
      <c r="Z82" s="121">
        <v>9.8462658300000001</v>
      </c>
      <c r="AA82" s="121">
        <v>14.97177771</v>
      </c>
      <c r="AB82" s="121">
        <v>15.174192469999999</v>
      </c>
      <c r="AC82" s="121">
        <v>15.53047591</v>
      </c>
      <c r="AD82" s="121">
        <v>15.240677460000001</v>
      </c>
      <c r="AE82" s="121">
        <v>15.21482705</v>
      </c>
      <c r="AF82" s="121">
        <v>15.90285353</v>
      </c>
      <c r="AG82" s="121">
        <v>15.40053516</v>
      </c>
      <c r="AH82" s="121">
        <v>15.46374617</v>
      </c>
      <c r="AI82" s="121">
        <v>15.15047689</v>
      </c>
    </row>
    <row r="83" spans="1:35" ht="15" customHeight="1">
      <c r="A83" s="115"/>
      <c r="B83" s="116"/>
      <c r="C83" s="117" t="s">
        <v>58</v>
      </c>
      <c r="D83" s="121">
        <v>0.24736827</v>
      </c>
      <c r="E83" s="121">
        <v>0.24003574999999999</v>
      </c>
      <c r="F83" s="121">
        <v>0.23068772000000001</v>
      </c>
      <c r="G83" s="121">
        <v>0.25333591</v>
      </c>
      <c r="H83" s="121">
        <v>0.21426237000000001</v>
      </c>
      <c r="I83" s="121">
        <v>0.22711102</v>
      </c>
      <c r="J83" s="121">
        <v>0.26617753999999999</v>
      </c>
      <c r="K83" s="121">
        <v>0.31251589000000002</v>
      </c>
      <c r="L83" s="121">
        <v>0.21077477</v>
      </c>
      <c r="M83" s="121">
        <v>0.18914332</v>
      </c>
      <c r="N83" s="121">
        <v>0.25056435999999999</v>
      </c>
      <c r="O83" s="121">
        <v>0.24712946999999999</v>
      </c>
      <c r="P83" s="121">
        <v>0.23161835</v>
      </c>
      <c r="Q83" s="121">
        <v>0.21893387</v>
      </c>
      <c r="R83" s="121">
        <v>0.21000115</v>
      </c>
      <c r="S83" s="121">
        <v>0.21496297</v>
      </c>
      <c r="T83" s="121">
        <v>0.23344335999999999</v>
      </c>
      <c r="U83" s="121">
        <v>0.25032532000000002</v>
      </c>
      <c r="V83" s="121">
        <v>0.2023655</v>
      </c>
      <c r="W83" s="121">
        <v>0.22275449</v>
      </c>
      <c r="X83" s="121">
        <v>0.26703482000000001</v>
      </c>
      <c r="Y83" s="121">
        <v>0.24556684000000001</v>
      </c>
      <c r="Z83" s="121">
        <v>0.24617220000000001</v>
      </c>
      <c r="AA83" s="121">
        <v>0.38699181999999999</v>
      </c>
      <c r="AB83" s="121">
        <v>0.38673934999999998</v>
      </c>
      <c r="AC83" s="121">
        <v>0.44156232000000001</v>
      </c>
      <c r="AD83" s="121">
        <v>0.44152056000000001</v>
      </c>
      <c r="AE83" s="121">
        <v>0.50167656000000005</v>
      </c>
      <c r="AF83" s="121">
        <v>0.59645565</v>
      </c>
      <c r="AG83" s="121">
        <v>0.61282714000000005</v>
      </c>
      <c r="AH83" s="121">
        <v>0.65142155000000002</v>
      </c>
      <c r="AI83" s="121">
        <v>0.65714191</v>
      </c>
    </row>
    <row r="84" spans="1:35" ht="15" customHeight="1">
      <c r="A84" s="115"/>
      <c r="B84" s="116" t="s">
        <v>170</v>
      </c>
      <c r="C84" s="117"/>
      <c r="D84" s="121">
        <v>33.781345999999999</v>
      </c>
      <c r="E84" s="121">
        <v>34.61267127</v>
      </c>
      <c r="F84" s="121">
        <v>34.251400529999998</v>
      </c>
      <c r="G84" s="121">
        <v>33.541985629999999</v>
      </c>
      <c r="H84" s="121">
        <v>33.502354599999997</v>
      </c>
      <c r="I84" s="121">
        <v>33.737255879999999</v>
      </c>
      <c r="J84" s="121">
        <v>35.236184080000001</v>
      </c>
      <c r="K84" s="121">
        <v>35.400653699999999</v>
      </c>
      <c r="L84" s="121">
        <v>33.832907839999997</v>
      </c>
      <c r="M84" s="121">
        <v>34.688627199999999</v>
      </c>
      <c r="N84" s="121">
        <v>36.131608569999997</v>
      </c>
      <c r="O84" s="121">
        <v>36.599722880000002</v>
      </c>
      <c r="P84" s="121">
        <v>37.11977152</v>
      </c>
      <c r="Q84" s="121">
        <v>36.919287480000001</v>
      </c>
      <c r="R84" s="121">
        <v>36.894018039999999</v>
      </c>
      <c r="S84" s="121">
        <v>39.682347960000001</v>
      </c>
      <c r="T84" s="121">
        <v>41.12455327</v>
      </c>
      <c r="U84" s="121">
        <v>42.904159559999997</v>
      </c>
      <c r="V84" s="121">
        <v>43.99381374</v>
      </c>
      <c r="W84" s="121">
        <v>46.60780046</v>
      </c>
      <c r="X84" s="121">
        <v>47.201205219999999</v>
      </c>
      <c r="Y84" s="121">
        <v>48.540780920000003</v>
      </c>
      <c r="Z84" s="121">
        <v>47.55494436</v>
      </c>
      <c r="AA84" s="121">
        <v>45.644745899999997</v>
      </c>
      <c r="AB84" s="121">
        <v>45.70542322</v>
      </c>
      <c r="AC84" s="121">
        <v>45.823804170000003</v>
      </c>
      <c r="AD84" s="121">
        <v>45.409034009999999</v>
      </c>
      <c r="AE84" s="121">
        <v>44.859124139999999</v>
      </c>
      <c r="AF84" s="121">
        <v>46.931474100000003</v>
      </c>
      <c r="AG84" s="121">
        <v>45.630998820000002</v>
      </c>
      <c r="AH84" s="121">
        <v>43.061995070000002</v>
      </c>
      <c r="AI84" s="121">
        <v>43.212463970000002</v>
      </c>
    </row>
    <row r="85" spans="1:35" ht="15" customHeight="1">
      <c r="A85" s="115"/>
      <c r="B85" s="116"/>
      <c r="C85" s="117" t="s">
        <v>56</v>
      </c>
      <c r="D85" s="121">
        <v>1.15234573</v>
      </c>
      <c r="E85" s="121">
        <v>0.99164476999999995</v>
      </c>
      <c r="F85" s="121">
        <v>0.72507988000000001</v>
      </c>
      <c r="G85" s="121">
        <v>0.57481711000000002</v>
      </c>
      <c r="H85" s="121">
        <v>0.50284169999999995</v>
      </c>
      <c r="I85" s="121">
        <v>0.54581933000000005</v>
      </c>
      <c r="J85" s="121">
        <v>0.54558055999999999</v>
      </c>
      <c r="K85" s="121">
        <v>0.52879613999999997</v>
      </c>
      <c r="L85" s="121">
        <v>0.48242112999999998</v>
      </c>
      <c r="M85" s="121">
        <v>0.54074266999999998</v>
      </c>
      <c r="N85" s="121">
        <v>0.50397115000000003</v>
      </c>
      <c r="O85" s="121">
        <v>0.45178247999999999</v>
      </c>
      <c r="P85" s="121">
        <v>0.38643336</v>
      </c>
      <c r="Q85" s="121">
        <v>0.30024782</v>
      </c>
      <c r="R85" s="121">
        <v>0.27909853000000001</v>
      </c>
      <c r="S85" s="121">
        <v>0.38701661999999998</v>
      </c>
      <c r="T85" s="121">
        <v>0.35997224999999999</v>
      </c>
      <c r="U85" s="121">
        <v>0.48039680000000001</v>
      </c>
      <c r="V85" s="121">
        <v>0.51380053999999997</v>
      </c>
      <c r="W85" s="121">
        <v>0.54364115000000002</v>
      </c>
      <c r="X85" s="121">
        <v>0.52033077999999999</v>
      </c>
      <c r="Y85" s="121">
        <v>0.63874578999999998</v>
      </c>
      <c r="Z85" s="121">
        <v>0.49576524999999999</v>
      </c>
      <c r="AA85" s="121">
        <v>0.45855097</v>
      </c>
      <c r="AB85" s="121">
        <v>0.40910141999999999</v>
      </c>
      <c r="AC85" s="121">
        <v>0.3774517</v>
      </c>
      <c r="AD85" s="121">
        <v>0.36330108999999999</v>
      </c>
      <c r="AE85" s="121">
        <v>0.47936975999999998</v>
      </c>
      <c r="AF85" s="121">
        <v>0.44244498999999998</v>
      </c>
      <c r="AG85" s="121">
        <v>0.40806899000000002</v>
      </c>
      <c r="AH85" s="121">
        <v>0.30683344000000001</v>
      </c>
      <c r="AI85" s="121">
        <v>0.26640049999999998</v>
      </c>
    </row>
    <row r="86" spans="1:35" ht="15" customHeight="1">
      <c r="A86" s="115"/>
      <c r="B86" s="116"/>
      <c r="C86" s="117" t="s">
        <v>57</v>
      </c>
      <c r="D86" s="121">
        <v>32.167213930000003</v>
      </c>
      <c r="E86" s="121">
        <v>33.094729989999998</v>
      </c>
      <c r="F86" s="121">
        <v>32.966773809999999</v>
      </c>
      <c r="G86" s="121">
        <v>32.397978010000003</v>
      </c>
      <c r="H86" s="121">
        <v>32.492544410000001</v>
      </c>
      <c r="I86" s="121">
        <v>32.699840739999999</v>
      </c>
      <c r="J86" s="121">
        <v>34.203085569999999</v>
      </c>
      <c r="K86" s="121">
        <v>34.331369950000003</v>
      </c>
      <c r="L86" s="121">
        <v>32.768523999999999</v>
      </c>
      <c r="M86" s="121">
        <v>33.528543890000002</v>
      </c>
      <c r="N86" s="121">
        <v>34.957942459999998</v>
      </c>
      <c r="O86" s="121">
        <v>35.499997620000002</v>
      </c>
      <c r="P86" s="121">
        <v>36.137628190000001</v>
      </c>
      <c r="Q86" s="121">
        <v>36.02720205</v>
      </c>
      <c r="R86" s="121">
        <v>35.945320379999998</v>
      </c>
      <c r="S86" s="121">
        <v>38.618512809999999</v>
      </c>
      <c r="T86" s="121">
        <v>40.03514406</v>
      </c>
      <c r="U86" s="121">
        <v>41.737068299999997</v>
      </c>
      <c r="V86" s="121">
        <v>42.750287589999999</v>
      </c>
      <c r="W86" s="121">
        <v>45.239290009999998</v>
      </c>
      <c r="X86" s="121">
        <v>45.892703150000003</v>
      </c>
      <c r="Y86" s="121">
        <v>47.02126681</v>
      </c>
      <c r="Z86" s="121">
        <v>46.20893023</v>
      </c>
      <c r="AA86" s="121">
        <v>44.25859741</v>
      </c>
      <c r="AB86" s="121">
        <v>44.31384199</v>
      </c>
      <c r="AC86" s="121">
        <v>44.368231010000002</v>
      </c>
      <c r="AD86" s="121">
        <v>43.93133418</v>
      </c>
      <c r="AE86" s="121">
        <v>43.233069190000002</v>
      </c>
      <c r="AF86" s="121">
        <v>45.18703532</v>
      </c>
      <c r="AG86" s="121">
        <v>43.874360920000001</v>
      </c>
      <c r="AH86" s="121">
        <v>41.315938940000002</v>
      </c>
      <c r="AI86" s="121">
        <v>41.434396730000003</v>
      </c>
    </row>
    <row r="87" spans="1:35" ht="15" customHeight="1">
      <c r="A87" s="115"/>
      <c r="B87" s="116"/>
      <c r="C87" s="117" t="s">
        <v>58</v>
      </c>
      <c r="D87" s="121">
        <v>0.46178634000000002</v>
      </c>
      <c r="E87" s="121">
        <v>0.52629651</v>
      </c>
      <c r="F87" s="121">
        <v>0.55954683999999999</v>
      </c>
      <c r="G87" s="121">
        <v>0.56919050999999998</v>
      </c>
      <c r="H87" s="121">
        <v>0.50696848999999999</v>
      </c>
      <c r="I87" s="121">
        <v>0.49159581000000002</v>
      </c>
      <c r="J87" s="121">
        <v>0.48751794999999998</v>
      </c>
      <c r="K87" s="121">
        <v>0.54048761000000001</v>
      </c>
      <c r="L87" s="121">
        <v>0.58196270999999999</v>
      </c>
      <c r="M87" s="121">
        <v>0.61934064</v>
      </c>
      <c r="N87" s="121">
        <v>0.66969495999999995</v>
      </c>
      <c r="O87" s="121">
        <v>0.64794278000000005</v>
      </c>
      <c r="P87" s="121">
        <v>0.59570997000000003</v>
      </c>
      <c r="Q87" s="121">
        <v>0.59183761000000001</v>
      </c>
      <c r="R87" s="121">
        <v>0.66959913000000004</v>
      </c>
      <c r="S87" s="121">
        <v>0.67681853000000003</v>
      </c>
      <c r="T87" s="121">
        <v>0.72943696000000002</v>
      </c>
      <c r="U87" s="121">
        <v>0.68669446000000001</v>
      </c>
      <c r="V87" s="121">
        <v>0.72972561000000002</v>
      </c>
      <c r="W87" s="121">
        <v>0.82486930000000003</v>
      </c>
      <c r="X87" s="121">
        <v>0.78817128999999997</v>
      </c>
      <c r="Y87" s="121">
        <v>0.88076832000000005</v>
      </c>
      <c r="Z87" s="121">
        <v>0.85024887999999998</v>
      </c>
      <c r="AA87" s="121">
        <v>0.92759751999999995</v>
      </c>
      <c r="AB87" s="121">
        <v>0.98247980999999995</v>
      </c>
      <c r="AC87" s="121">
        <v>1.07812146</v>
      </c>
      <c r="AD87" s="121">
        <v>1.1143987399999999</v>
      </c>
      <c r="AE87" s="121">
        <v>1.1466851899999999</v>
      </c>
      <c r="AF87" s="121">
        <v>1.30199379</v>
      </c>
      <c r="AG87" s="121">
        <v>1.34856891</v>
      </c>
      <c r="AH87" s="121">
        <v>1.43922269</v>
      </c>
      <c r="AI87" s="121">
        <v>1.5116667399999999</v>
      </c>
    </row>
    <row r="88" spans="1:35" ht="8.25" customHeight="1"/>
    <row r="89" spans="1:35">
      <c r="A89" s="136" t="s">
        <v>102</v>
      </c>
      <c r="B89" s="136"/>
      <c r="C89" s="136"/>
      <c r="D89" s="104"/>
      <c r="E89" s="104"/>
      <c r="F89" s="104"/>
      <c r="G89" s="104"/>
    </row>
  </sheetData>
  <mergeCells count="8">
    <mergeCell ref="A89:C89"/>
    <mergeCell ref="A75:C75"/>
    <mergeCell ref="A2:C2"/>
    <mergeCell ref="A3:C3"/>
    <mergeCell ref="A4:C4"/>
    <mergeCell ref="A6:C6"/>
    <mergeCell ref="A34:C34"/>
    <mergeCell ref="A61:C61"/>
  </mergeCells>
  <pageMargins left="0.7" right="0.7" top="0.75" bottom="0.75" header="0.3" footer="0.3"/>
  <pageSetup scale="62" fitToWidth="12" fitToHeight="2" pageOrder="overThenDown" orientation="landscape" r:id="rId1"/>
  <rowBreaks count="1" manualBreakCount="1">
    <brk id="46" max="3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view="pageBreakPreview" zoomScaleNormal="100" zoomScaleSheetLayoutView="100" workbookViewId="0"/>
  </sheetViews>
  <sheetFormatPr defaultRowHeight="15"/>
  <cols>
    <col min="1" max="1" width="7.85546875" style="35" customWidth="1"/>
    <col min="2" max="2" width="16.42578125" style="35" bestFit="1" customWidth="1"/>
    <col min="3" max="3" width="16" style="35" bestFit="1" customWidth="1"/>
    <col min="4" max="4" width="15" style="35" bestFit="1" customWidth="1"/>
    <col min="5" max="5" width="13.28515625" style="35" bestFit="1" customWidth="1"/>
    <col min="6" max="6" width="12.85546875" style="35" bestFit="1" customWidth="1"/>
    <col min="7" max="7" width="12" style="35" bestFit="1" customWidth="1"/>
    <col min="8" max="8" width="9.140625" style="51"/>
    <col min="9" max="14" width="9.140625" style="35"/>
    <col min="15" max="20" width="10" style="35" bestFit="1" customWidth="1"/>
    <col min="21" max="16384" width="9.140625" style="35"/>
  </cols>
  <sheetData>
    <row r="1" spans="1:21">
      <c r="A1" s="2" t="s">
        <v>36</v>
      </c>
    </row>
    <row r="2" spans="1:21">
      <c r="A2" s="2" t="s">
        <v>151</v>
      </c>
    </row>
    <row r="3" spans="1:21" ht="15" customHeight="1">
      <c r="A3" s="146" t="s">
        <v>171</v>
      </c>
      <c r="B3" s="146"/>
      <c r="C3" s="146"/>
      <c r="D3" s="146"/>
      <c r="E3" s="146"/>
      <c r="F3" s="146"/>
      <c r="G3" s="146"/>
      <c r="H3" s="146"/>
    </row>
    <row r="4" spans="1:21" ht="30" customHeight="1">
      <c r="A4" s="52"/>
      <c r="B4" s="147" t="s">
        <v>2</v>
      </c>
      <c r="C4" s="147"/>
      <c r="D4" s="147"/>
      <c r="E4" s="147"/>
      <c r="F4" s="147"/>
      <c r="G4" s="147"/>
      <c r="H4" s="148" t="s">
        <v>172</v>
      </c>
    </row>
    <row r="5" spans="1:21" s="51" customFormat="1" ht="30" customHeight="1">
      <c r="A5" s="53" t="s">
        <v>0</v>
      </c>
      <c r="B5" s="54" t="s">
        <v>3</v>
      </c>
      <c r="C5" s="54" t="s">
        <v>4</v>
      </c>
      <c r="D5" s="54" t="s">
        <v>5</v>
      </c>
      <c r="E5" s="134" t="s">
        <v>749</v>
      </c>
      <c r="F5" s="54" t="s">
        <v>6</v>
      </c>
      <c r="G5" s="54" t="s">
        <v>7</v>
      </c>
      <c r="H5" s="149"/>
    </row>
    <row r="6" spans="1:21">
      <c r="A6" s="55">
        <v>1975</v>
      </c>
      <c r="B6" s="27">
        <f>54.0971/100</f>
        <v>0.54097099999999998</v>
      </c>
      <c r="C6" s="27">
        <f>3.43509/100</f>
        <v>3.4350900000000004E-2</v>
      </c>
      <c r="D6" s="27">
        <f>8.473/100</f>
        <v>8.4730000000000014E-2</v>
      </c>
      <c r="E6" s="27">
        <f>11.276/100</f>
        <v>0.11276</v>
      </c>
      <c r="F6" s="27">
        <f>18.8243/100</f>
        <v>0.18824300000000002</v>
      </c>
      <c r="G6" s="27">
        <f>3.89447/100</f>
        <v>3.8944699999999999E-2</v>
      </c>
      <c r="H6" s="28">
        <f>7.86/100</f>
        <v>7.8600000000000003E-2</v>
      </c>
      <c r="O6" s="1"/>
      <c r="P6" s="1"/>
      <c r="Q6" s="1"/>
      <c r="R6" s="1"/>
      <c r="S6" s="1"/>
      <c r="T6" s="1"/>
      <c r="U6" s="56"/>
    </row>
    <row r="7" spans="1:21">
      <c r="A7" s="57">
        <v>1976</v>
      </c>
      <c r="B7" s="58">
        <v>53.242100000000001</v>
      </c>
      <c r="C7" s="58">
        <v>3.3492899999999999</v>
      </c>
      <c r="D7" s="58">
        <v>8.6788000000000007</v>
      </c>
      <c r="E7" s="58">
        <v>11.3245</v>
      </c>
      <c r="F7" s="58">
        <v>19.3537</v>
      </c>
      <c r="G7" s="58">
        <v>4.0515999999999996</v>
      </c>
      <c r="H7" s="59">
        <v>6.84</v>
      </c>
      <c r="O7" s="1"/>
      <c r="P7" s="1"/>
      <c r="Q7" s="1"/>
      <c r="R7" s="1"/>
      <c r="S7" s="1"/>
      <c r="T7" s="1"/>
    </row>
    <row r="8" spans="1:21">
      <c r="A8" s="57">
        <v>1977</v>
      </c>
      <c r="B8" s="58">
        <v>53.379899999999999</v>
      </c>
      <c r="C8" s="58">
        <v>3.0012300000000001</v>
      </c>
      <c r="D8" s="58">
        <v>8.9247999999999994</v>
      </c>
      <c r="E8" s="58">
        <v>11.4857</v>
      </c>
      <c r="F8" s="58">
        <v>19.1966</v>
      </c>
      <c r="G8" s="58">
        <v>4.0118299999999998</v>
      </c>
      <c r="H8" s="59">
        <v>6.83</v>
      </c>
      <c r="O8" s="1"/>
      <c r="P8" s="1"/>
      <c r="Q8" s="1"/>
      <c r="R8" s="1"/>
      <c r="S8" s="1"/>
      <c r="T8" s="1"/>
    </row>
    <row r="9" spans="1:21">
      <c r="A9" s="57">
        <v>1978</v>
      </c>
      <c r="B9" s="58">
        <v>53.469200000000001</v>
      </c>
      <c r="C9" s="58">
        <v>2.8483900000000002</v>
      </c>
      <c r="D9" s="58">
        <v>8.7546999999999997</v>
      </c>
      <c r="E9" s="58">
        <v>10.4032</v>
      </c>
      <c r="F9" s="58">
        <v>20.799700000000001</v>
      </c>
      <c r="G9" s="58">
        <v>3.7248600000000001</v>
      </c>
      <c r="H9" s="59">
        <v>9.06</v>
      </c>
      <c r="O9" s="1"/>
      <c r="P9" s="1"/>
      <c r="Q9" s="1"/>
      <c r="R9" s="1"/>
      <c r="S9" s="1"/>
      <c r="T9" s="1"/>
    </row>
    <row r="10" spans="1:21">
      <c r="A10" s="57">
        <v>1979</v>
      </c>
      <c r="B10" s="58">
        <v>52.801000000000002</v>
      </c>
      <c r="C10" s="58">
        <v>2.6872099999999999</v>
      </c>
      <c r="D10" s="58">
        <v>8.1557999999999993</v>
      </c>
      <c r="E10" s="58">
        <v>10.6455</v>
      </c>
      <c r="F10" s="58">
        <v>23.149899999999999</v>
      </c>
      <c r="G10" s="58">
        <v>2.5605600000000002</v>
      </c>
      <c r="H10" s="59">
        <v>12.67</v>
      </c>
      <c r="O10" s="1"/>
      <c r="P10" s="1"/>
      <c r="Q10" s="1"/>
      <c r="R10" s="1"/>
      <c r="S10" s="1"/>
      <c r="T10" s="1"/>
    </row>
    <row r="11" spans="1:21">
      <c r="A11" s="57">
        <v>1980</v>
      </c>
      <c r="B11" s="58">
        <v>52.654600000000002</v>
      </c>
      <c r="C11" s="58">
        <v>2.5462500000000001</v>
      </c>
      <c r="D11" s="58">
        <v>8.3888999999999996</v>
      </c>
      <c r="E11" s="58">
        <v>10.745699999999999</v>
      </c>
      <c r="F11" s="58">
        <v>23.144400000000001</v>
      </c>
      <c r="G11" s="58">
        <v>2.5202</v>
      </c>
      <c r="H11" s="59">
        <v>15.26</v>
      </c>
      <c r="O11" s="1"/>
      <c r="P11" s="1"/>
      <c r="Q11" s="1"/>
      <c r="R11" s="1"/>
      <c r="S11" s="1"/>
      <c r="T11" s="1"/>
    </row>
    <row r="12" spans="1:21">
      <c r="A12" s="57">
        <v>1981</v>
      </c>
      <c r="B12" s="58">
        <v>52.210900000000002</v>
      </c>
      <c r="C12" s="58">
        <v>2.0390899999999998</v>
      </c>
      <c r="D12" s="58">
        <v>7.9782000000000002</v>
      </c>
      <c r="E12" s="58">
        <v>10.0863</v>
      </c>
      <c r="F12" s="58">
        <v>25.625699999999998</v>
      </c>
      <c r="G12" s="58">
        <v>2.0598000000000001</v>
      </c>
      <c r="H12" s="59">
        <v>18.87</v>
      </c>
      <c r="O12" s="1"/>
      <c r="P12" s="1"/>
      <c r="Q12" s="1"/>
      <c r="R12" s="1"/>
      <c r="S12" s="1"/>
      <c r="T12" s="1"/>
    </row>
    <row r="13" spans="1:21">
      <c r="A13" s="57">
        <v>1982</v>
      </c>
      <c r="B13" s="58">
        <v>52.380400000000002</v>
      </c>
      <c r="C13" s="58">
        <v>1.8135600000000001</v>
      </c>
      <c r="D13" s="58">
        <v>7.5185000000000004</v>
      </c>
      <c r="E13" s="58">
        <v>10.014699999999999</v>
      </c>
      <c r="F13" s="58">
        <v>26.346800000000002</v>
      </c>
      <c r="G13" s="58">
        <v>1.9260900000000001</v>
      </c>
      <c r="H13" s="59">
        <v>14.85</v>
      </c>
      <c r="O13" s="1"/>
      <c r="P13" s="1"/>
      <c r="Q13" s="1"/>
      <c r="R13" s="1"/>
      <c r="S13" s="1"/>
      <c r="T13" s="1"/>
    </row>
    <row r="14" spans="1:21">
      <c r="A14" s="57">
        <v>1983</v>
      </c>
      <c r="B14" s="58">
        <v>50.933199999999999</v>
      </c>
      <c r="C14" s="58">
        <v>1.9566300000000001</v>
      </c>
      <c r="D14" s="58">
        <v>8.0655000000000001</v>
      </c>
      <c r="E14" s="58">
        <v>10.7364</v>
      </c>
      <c r="F14" s="58">
        <v>26.297000000000001</v>
      </c>
      <c r="G14" s="58">
        <v>2.01118</v>
      </c>
      <c r="H14" s="59">
        <v>10.79</v>
      </c>
      <c r="O14" s="1"/>
      <c r="P14" s="1"/>
      <c r="Q14" s="1"/>
      <c r="R14" s="1"/>
      <c r="S14" s="1"/>
      <c r="T14" s="1"/>
    </row>
    <row r="15" spans="1:21">
      <c r="A15" s="57">
        <v>1984</v>
      </c>
      <c r="B15" s="58">
        <v>48.0837</v>
      </c>
      <c r="C15" s="58">
        <v>1.7587999999999999</v>
      </c>
      <c r="D15" s="58">
        <v>7.5850999999999997</v>
      </c>
      <c r="E15" s="58">
        <v>10.5168</v>
      </c>
      <c r="F15" s="58">
        <v>30.147500000000001</v>
      </c>
      <c r="G15" s="58">
        <v>1.9081300000000001</v>
      </c>
      <c r="H15" s="59">
        <v>12.04</v>
      </c>
      <c r="O15" s="1"/>
      <c r="P15" s="1"/>
      <c r="Q15" s="1"/>
      <c r="R15" s="1"/>
      <c r="S15" s="1"/>
      <c r="T15" s="1"/>
    </row>
    <row r="16" spans="1:21">
      <c r="A16" s="57">
        <v>1985</v>
      </c>
      <c r="B16" s="58">
        <v>49.3718</v>
      </c>
      <c r="C16" s="58">
        <v>1.78501</v>
      </c>
      <c r="D16" s="58">
        <v>7.9116999999999997</v>
      </c>
      <c r="E16" s="58">
        <v>10.6991</v>
      </c>
      <c r="F16" s="58">
        <v>28.335599999999999</v>
      </c>
      <c r="G16" s="58">
        <v>1.89679</v>
      </c>
      <c r="H16" s="59">
        <v>9.93</v>
      </c>
      <c r="O16" s="1"/>
      <c r="P16" s="1"/>
      <c r="Q16" s="1"/>
      <c r="R16" s="1"/>
      <c r="S16" s="1"/>
      <c r="T16" s="1"/>
    </row>
    <row r="17" spans="1:20">
      <c r="A17" s="57">
        <v>1986</v>
      </c>
      <c r="B17" s="58">
        <v>49.950400000000002</v>
      </c>
      <c r="C17" s="58">
        <v>1.54423</v>
      </c>
      <c r="D17" s="58">
        <v>8.7057000000000002</v>
      </c>
      <c r="E17" s="58">
        <v>10.700699999999999</v>
      </c>
      <c r="F17" s="58">
        <v>27.1996</v>
      </c>
      <c r="G17" s="58">
        <v>1.8993</v>
      </c>
      <c r="H17" s="59">
        <v>8.33</v>
      </c>
      <c r="O17" s="1"/>
      <c r="P17" s="1"/>
      <c r="Q17" s="1"/>
      <c r="R17" s="1"/>
      <c r="S17" s="1"/>
      <c r="T17" s="1"/>
    </row>
    <row r="18" spans="1:20">
      <c r="A18" s="57">
        <v>1987</v>
      </c>
      <c r="B18" s="58">
        <v>49.474899999999998</v>
      </c>
      <c r="C18" s="58">
        <v>1.37269</v>
      </c>
      <c r="D18" s="58">
        <v>9.2943999999999996</v>
      </c>
      <c r="E18" s="58">
        <v>11.100899999999999</v>
      </c>
      <c r="F18" s="58">
        <v>26.2866</v>
      </c>
      <c r="G18" s="58">
        <v>2.4705499999999998</v>
      </c>
      <c r="H18" s="59">
        <v>8.2100000000000009</v>
      </c>
      <c r="O18" s="1"/>
      <c r="P18" s="1"/>
      <c r="Q18" s="1"/>
      <c r="R18" s="1"/>
      <c r="S18" s="1"/>
      <c r="T18" s="1"/>
    </row>
    <row r="19" spans="1:20">
      <c r="A19" s="57">
        <v>1988</v>
      </c>
      <c r="B19" s="58">
        <v>49.3489</v>
      </c>
      <c r="C19" s="58">
        <v>1.48837</v>
      </c>
      <c r="D19" s="58">
        <v>9.5962999999999994</v>
      </c>
      <c r="E19" s="58">
        <v>11.3925</v>
      </c>
      <c r="F19" s="58">
        <v>25.746200000000002</v>
      </c>
      <c r="G19" s="58">
        <v>2.4277099999999998</v>
      </c>
      <c r="H19" s="59">
        <v>9.32</v>
      </c>
      <c r="O19" s="1"/>
      <c r="P19" s="1"/>
      <c r="Q19" s="1"/>
      <c r="R19" s="1"/>
      <c r="S19" s="1"/>
      <c r="T19" s="1"/>
    </row>
    <row r="20" spans="1:20">
      <c r="A20" s="57">
        <v>1989</v>
      </c>
      <c r="B20" s="58">
        <v>48.351199999999999</v>
      </c>
      <c r="C20" s="58">
        <v>1.50407</v>
      </c>
      <c r="D20" s="58">
        <v>10.2906</v>
      </c>
      <c r="E20" s="58">
        <v>10.882199999999999</v>
      </c>
      <c r="F20" s="58">
        <v>26.511800000000001</v>
      </c>
      <c r="G20" s="58">
        <v>2.4601099999999998</v>
      </c>
      <c r="H20" s="59">
        <v>10.87</v>
      </c>
      <c r="O20" s="1"/>
      <c r="P20" s="1"/>
      <c r="Q20" s="1"/>
      <c r="R20" s="1"/>
      <c r="S20" s="1"/>
      <c r="T20" s="1"/>
    </row>
    <row r="21" spans="1:20">
      <c r="A21" s="57">
        <v>1990</v>
      </c>
      <c r="B21" s="58">
        <v>48.703499999999998</v>
      </c>
      <c r="C21" s="58">
        <v>1.3097700000000001</v>
      </c>
      <c r="D21" s="58">
        <v>10.8179</v>
      </c>
      <c r="E21" s="58">
        <v>11.028499999999999</v>
      </c>
      <c r="F21" s="58">
        <v>25.674099999999999</v>
      </c>
      <c r="G21" s="58">
        <v>2.4662500000000001</v>
      </c>
      <c r="H21" s="59">
        <v>10.01</v>
      </c>
      <c r="O21" s="1"/>
      <c r="P21" s="1"/>
      <c r="Q21" s="1"/>
      <c r="R21" s="1"/>
      <c r="S21" s="1"/>
      <c r="T21" s="1"/>
    </row>
    <row r="22" spans="1:20">
      <c r="A22" s="57">
        <v>1991</v>
      </c>
      <c r="B22" s="58">
        <v>49.661999999999999</v>
      </c>
      <c r="C22" s="58">
        <v>1.5781799999999999</v>
      </c>
      <c r="D22" s="58">
        <v>11.703200000000001</v>
      </c>
      <c r="E22" s="58">
        <v>11.3323</v>
      </c>
      <c r="F22" s="58">
        <v>22.852499999999999</v>
      </c>
      <c r="G22" s="58">
        <v>2.8718699999999999</v>
      </c>
      <c r="H22" s="59">
        <v>8.4600000000000009</v>
      </c>
      <c r="O22" s="1"/>
      <c r="P22" s="1"/>
      <c r="Q22" s="1"/>
      <c r="R22" s="1"/>
      <c r="S22" s="1"/>
      <c r="T22" s="1"/>
    </row>
    <row r="23" spans="1:20">
      <c r="A23" s="57">
        <v>1992</v>
      </c>
      <c r="B23" s="58">
        <v>51.893700000000003</v>
      </c>
      <c r="C23" s="58">
        <v>1.3763399999999999</v>
      </c>
      <c r="D23" s="58">
        <v>12.1805</v>
      </c>
      <c r="E23" s="58">
        <v>11.7521</v>
      </c>
      <c r="F23" s="58">
        <v>20.188400000000001</v>
      </c>
      <c r="G23" s="58">
        <v>2.6088300000000002</v>
      </c>
      <c r="H23" s="59">
        <v>6.25</v>
      </c>
      <c r="O23" s="1"/>
      <c r="P23" s="1"/>
      <c r="Q23" s="1"/>
      <c r="R23" s="1"/>
      <c r="S23" s="1"/>
      <c r="T23" s="1"/>
    </row>
    <row r="24" spans="1:20">
      <c r="A24" s="57">
        <v>1993</v>
      </c>
      <c r="B24" s="58">
        <v>52.645499999999998</v>
      </c>
      <c r="C24" s="58">
        <v>1.4032</v>
      </c>
      <c r="D24" s="58">
        <v>11.9405</v>
      </c>
      <c r="E24" s="58">
        <v>12.233700000000001</v>
      </c>
      <c r="F24" s="58">
        <v>18.287600000000001</v>
      </c>
      <c r="G24" s="58">
        <v>3.4895499999999999</v>
      </c>
      <c r="H24" s="59">
        <v>6</v>
      </c>
      <c r="O24" s="1"/>
      <c r="P24" s="1"/>
      <c r="Q24" s="1"/>
      <c r="R24" s="1"/>
      <c r="S24" s="1"/>
      <c r="T24" s="1"/>
    </row>
    <row r="25" spans="1:20">
      <c r="A25" s="57">
        <v>1994</v>
      </c>
      <c r="B25" s="58">
        <v>55.214199999999998</v>
      </c>
      <c r="C25" s="58">
        <v>1.3341499999999999</v>
      </c>
      <c r="D25" s="58">
        <v>11.6075</v>
      </c>
      <c r="E25" s="58">
        <v>11.1983</v>
      </c>
      <c r="F25" s="58">
        <v>17.709099999999999</v>
      </c>
      <c r="G25" s="58">
        <v>2.9366599999999998</v>
      </c>
      <c r="H25" s="59">
        <v>7.15</v>
      </c>
      <c r="O25" s="1"/>
      <c r="P25" s="1"/>
      <c r="Q25" s="1"/>
      <c r="R25" s="1"/>
      <c r="S25" s="1"/>
      <c r="T25" s="1"/>
    </row>
    <row r="26" spans="1:20">
      <c r="A26" s="57">
        <v>1995</v>
      </c>
      <c r="B26" s="58">
        <v>55.412700000000001</v>
      </c>
      <c r="C26" s="58">
        <v>1.19685</v>
      </c>
      <c r="D26" s="58">
        <v>11.475899999999999</v>
      </c>
      <c r="E26" s="58">
        <v>10.944800000000001</v>
      </c>
      <c r="F26" s="58">
        <v>18.037400000000002</v>
      </c>
      <c r="G26" s="58">
        <v>2.9322400000000002</v>
      </c>
      <c r="H26" s="59">
        <v>8.83</v>
      </c>
      <c r="O26" s="1"/>
      <c r="P26" s="1"/>
      <c r="Q26" s="1"/>
      <c r="R26" s="1"/>
      <c r="S26" s="1"/>
      <c r="T26" s="1"/>
    </row>
    <row r="27" spans="1:20">
      <c r="A27" s="57">
        <v>1996</v>
      </c>
      <c r="B27" s="58">
        <v>54.708399999999997</v>
      </c>
      <c r="C27" s="58">
        <v>1.34338</v>
      </c>
      <c r="D27" s="58">
        <v>12.641299999999999</v>
      </c>
      <c r="E27" s="58">
        <v>10.908300000000001</v>
      </c>
      <c r="F27" s="58">
        <v>17.657299999999999</v>
      </c>
      <c r="G27" s="58">
        <v>2.74139</v>
      </c>
      <c r="H27" s="59">
        <v>8.27</v>
      </c>
      <c r="O27" s="1"/>
      <c r="P27" s="1"/>
      <c r="Q27" s="1"/>
      <c r="R27" s="1"/>
      <c r="S27" s="1"/>
      <c r="T27" s="1"/>
    </row>
    <row r="28" spans="1:20">
      <c r="A28" s="57">
        <v>1997</v>
      </c>
      <c r="B28" s="58">
        <v>53.145600000000002</v>
      </c>
      <c r="C28" s="58">
        <v>1.2150399999999999</v>
      </c>
      <c r="D28" s="58">
        <v>11.4747</v>
      </c>
      <c r="E28" s="58">
        <v>11.806800000000001</v>
      </c>
      <c r="F28" s="58">
        <v>19.4526</v>
      </c>
      <c r="G28" s="58">
        <v>2.9052699999999998</v>
      </c>
      <c r="H28" s="59">
        <v>8.44</v>
      </c>
      <c r="O28" s="1"/>
      <c r="P28" s="1"/>
      <c r="Q28" s="1"/>
      <c r="R28" s="1"/>
      <c r="S28" s="1"/>
      <c r="T28" s="1"/>
    </row>
    <row r="29" spans="1:20">
      <c r="A29" s="57">
        <v>1998</v>
      </c>
      <c r="B29" s="58">
        <v>51.5946</v>
      </c>
      <c r="C29" s="58">
        <v>1.0416799999999999</v>
      </c>
      <c r="D29" s="58">
        <v>12.373799999999999</v>
      </c>
      <c r="E29" s="58">
        <v>11.2143</v>
      </c>
      <c r="F29" s="58">
        <v>20.876000000000001</v>
      </c>
      <c r="G29" s="58">
        <v>2.89961</v>
      </c>
      <c r="H29" s="59">
        <v>8.35</v>
      </c>
      <c r="O29" s="1"/>
      <c r="P29" s="1"/>
      <c r="Q29" s="1"/>
      <c r="R29" s="1"/>
      <c r="S29" s="1"/>
      <c r="T29" s="1"/>
    </row>
    <row r="30" spans="1:20">
      <c r="A30" s="57">
        <v>1999</v>
      </c>
      <c r="B30" s="58">
        <v>52.610100000000003</v>
      </c>
      <c r="C30" s="58">
        <v>1.1655500000000001</v>
      </c>
      <c r="D30" s="58">
        <v>13.241199999999999</v>
      </c>
      <c r="E30" s="58">
        <v>11.0143</v>
      </c>
      <c r="F30" s="58">
        <v>19.225300000000001</v>
      </c>
      <c r="G30" s="58">
        <v>2.7435100000000001</v>
      </c>
      <c r="H30" s="59">
        <v>8</v>
      </c>
      <c r="O30" s="1"/>
      <c r="P30" s="1"/>
      <c r="Q30" s="1"/>
      <c r="R30" s="1"/>
      <c r="S30" s="1"/>
      <c r="T30" s="1"/>
    </row>
    <row r="31" spans="1:20">
      <c r="A31" s="57">
        <v>2000</v>
      </c>
      <c r="B31" s="58">
        <v>54.532800000000002</v>
      </c>
      <c r="C31" s="58">
        <v>1.17639</v>
      </c>
      <c r="D31" s="58">
        <v>12.4687</v>
      </c>
      <c r="E31" s="58">
        <v>11.3363</v>
      </c>
      <c r="F31" s="58">
        <v>17.470099999999999</v>
      </c>
      <c r="G31" s="58">
        <v>3.0157400000000001</v>
      </c>
      <c r="H31" s="59">
        <v>9.23</v>
      </c>
      <c r="O31" s="1"/>
      <c r="P31" s="1"/>
      <c r="Q31" s="1"/>
      <c r="R31" s="1"/>
      <c r="S31" s="1"/>
      <c r="T31" s="1"/>
    </row>
    <row r="32" spans="1:20">
      <c r="A32" s="57">
        <v>2001</v>
      </c>
      <c r="B32" s="58">
        <v>54.6616</v>
      </c>
      <c r="C32" s="58">
        <v>1.0246900000000001</v>
      </c>
      <c r="D32" s="58">
        <v>12.9434</v>
      </c>
      <c r="E32" s="58">
        <v>11.322800000000001</v>
      </c>
      <c r="F32" s="58">
        <v>16.970099999999999</v>
      </c>
      <c r="G32" s="58">
        <v>3.0774599999999999</v>
      </c>
      <c r="H32" s="59">
        <v>6.91</v>
      </c>
      <c r="O32" s="1"/>
      <c r="P32" s="1"/>
      <c r="Q32" s="1"/>
      <c r="R32" s="1"/>
      <c r="S32" s="1"/>
      <c r="T32" s="1"/>
    </row>
    <row r="33" spans="1:20">
      <c r="A33" s="57">
        <v>2002</v>
      </c>
      <c r="B33" s="58">
        <v>56.274000000000001</v>
      </c>
      <c r="C33" s="58">
        <v>1.2109300000000001</v>
      </c>
      <c r="D33" s="58">
        <v>13.286300000000001</v>
      </c>
      <c r="E33" s="58">
        <v>11.779400000000001</v>
      </c>
      <c r="F33" s="58">
        <v>14.2326</v>
      </c>
      <c r="G33" s="58">
        <v>3.2167699999999999</v>
      </c>
      <c r="H33" s="59">
        <v>4.67</v>
      </c>
      <c r="O33" s="1"/>
      <c r="P33" s="1"/>
      <c r="Q33" s="1"/>
      <c r="R33" s="1"/>
      <c r="S33" s="1"/>
      <c r="T33" s="1"/>
    </row>
    <row r="34" spans="1:20">
      <c r="A34" s="57">
        <v>2003</v>
      </c>
      <c r="B34" s="58">
        <v>56.030500000000004</v>
      </c>
      <c r="C34" s="58">
        <v>1.19445</v>
      </c>
      <c r="D34" s="58">
        <v>13.947699999999999</v>
      </c>
      <c r="E34" s="58">
        <v>12.0448</v>
      </c>
      <c r="F34" s="58">
        <v>13.9823</v>
      </c>
      <c r="G34" s="58">
        <v>2.8002699999999998</v>
      </c>
      <c r="H34" s="59">
        <v>4.12</v>
      </c>
      <c r="O34" s="1"/>
      <c r="P34" s="1"/>
      <c r="Q34" s="1"/>
      <c r="R34" s="1"/>
      <c r="S34" s="1"/>
      <c r="T34" s="1"/>
    </row>
    <row r="35" spans="1:20">
      <c r="A35" s="57">
        <v>2004</v>
      </c>
      <c r="B35" s="58">
        <v>56.598300000000002</v>
      </c>
      <c r="C35" s="58">
        <v>1.05246</v>
      </c>
      <c r="D35" s="58">
        <v>14.3794</v>
      </c>
      <c r="E35" s="58">
        <v>12.5756</v>
      </c>
      <c r="F35" s="58">
        <v>12.630100000000001</v>
      </c>
      <c r="G35" s="58">
        <v>2.7641800000000001</v>
      </c>
      <c r="H35" s="59">
        <v>4.34</v>
      </c>
      <c r="O35" s="1"/>
      <c r="P35" s="1"/>
      <c r="Q35" s="1"/>
      <c r="R35" s="1"/>
      <c r="S35" s="1"/>
      <c r="T35" s="1"/>
    </row>
    <row r="36" spans="1:20">
      <c r="A36" s="57">
        <v>2005</v>
      </c>
      <c r="B36" s="58">
        <v>54.988399999999999</v>
      </c>
      <c r="C36" s="58">
        <v>1.15665</v>
      </c>
      <c r="D36" s="58">
        <v>13.770300000000001</v>
      </c>
      <c r="E36" s="58">
        <v>12.746499999999999</v>
      </c>
      <c r="F36" s="58">
        <v>14.307</v>
      </c>
      <c r="G36" s="58">
        <v>3.0312800000000002</v>
      </c>
      <c r="H36" s="59">
        <v>6.19</v>
      </c>
      <c r="O36" s="1"/>
      <c r="P36" s="1"/>
      <c r="Q36" s="1"/>
      <c r="R36" s="1"/>
      <c r="S36" s="1"/>
      <c r="T36" s="1"/>
    </row>
    <row r="37" spans="1:20">
      <c r="A37" s="57">
        <v>2006</v>
      </c>
      <c r="B37" s="58">
        <v>54.3598</v>
      </c>
      <c r="C37" s="58">
        <v>0.95594000000000001</v>
      </c>
      <c r="D37" s="58">
        <v>13.6225</v>
      </c>
      <c r="E37" s="58">
        <v>11.257</v>
      </c>
      <c r="F37" s="58">
        <v>16.809999999999999</v>
      </c>
      <c r="G37" s="58">
        <v>2.9946799999999998</v>
      </c>
      <c r="H37" s="59">
        <v>7.96</v>
      </c>
      <c r="O37" s="1"/>
      <c r="P37" s="1"/>
      <c r="Q37" s="1"/>
      <c r="R37" s="1"/>
      <c r="S37" s="1"/>
      <c r="T37" s="1"/>
    </row>
    <row r="38" spans="1:20">
      <c r="A38" s="57">
        <v>2007</v>
      </c>
      <c r="B38" s="58">
        <v>55.609499999999997</v>
      </c>
      <c r="C38" s="58">
        <v>1.0911299999999999</v>
      </c>
      <c r="D38" s="58">
        <v>13.223599999999999</v>
      </c>
      <c r="E38" s="58">
        <v>11.5284</v>
      </c>
      <c r="F38" s="58">
        <v>15.4916</v>
      </c>
      <c r="G38" s="58">
        <v>3.0558100000000001</v>
      </c>
      <c r="H38" s="59">
        <v>8.0500000000000007</v>
      </c>
      <c r="O38" s="1"/>
      <c r="P38" s="1"/>
      <c r="Q38" s="1"/>
      <c r="R38" s="1"/>
      <c r="S38" s="1"/>
      <c r="T38" s="1"/>
    </row>
    <row r="39" spans="1:20">
      <c r="A39" s="57">
        <v>2008</v>
      </c>
      <c r="B39" s="58">
        <v>56.298999999999999</v>
      </c>
      <c r="C39" s="58">
        <v>1.0474699999999999</v>
      </c>
      <c r="D39" s="58">
        <v>14.048</v>
      </c>
      <c r="E39" s="58">
        <v>12.7593</v>
      </c>
      <c r="F39" s="58">
        <v>12.914400000000001</v>
      </c>
      <c r="G39" s="58">
        <v>2.9317799999999998</v>
      </c>
      <c r="H39" s="59">
        <v>5.09</v>
      </c>
      <c r="O39" s="1"/>
      <c r="P39" s="1"/>
      <c r="Q39" s="1"/>
      <c r="R39" s="1"/>
      <c r="S39" s="1"/>
      <c r="T39" s="1"/>
    </row>
    <row r="40" spans="1:20">
      <c r="A40" s="57">
        <v>2009</v>
      </c>
      <c r="B40" s="60">
        <v>58.087800000000001</v>
      </c>
      <c r="C40" s="60">
        <v>0.9667</v>
      </c>
      <c r="D40" s="60">
        <v>13.420999999999999</v>
      </c>
      <c r="E40" s="60">
        <v>12.738799999999999</v>
      </c>
      <c r="F40" s="60">
        <v>11.5649</v>
      </c>
      <c r="G40" s="60">
        <v>3.22079</v>
      </c>
      <c r="H40" s="59">
        <v>3.25</v>
      </c>
      <c r="O40" s="1"/>
      <c r="P40" s="1"/>
      <c r="Q40" s="1"/>
      <c r="R40" s="1"/>
      <c r="S40" s="1"/>
      <c r="T40" s="1"/>
    </row>
    <row r="41" spans="1:20">
      <c r="A41" s="61">
        <v>2010</v>
      </c>
      <c r="B41" s="62">
        <v>57.464700000000001</v>
      </c>
      <c r="C41" s="62">
        <v>0.89034000000000002</v>
      </c>
      <c r="D41" s="62">
        <v>13.2866</v>
      </c>
      <c r="E41" s="62">
        <v>13.663600000000001</v>
      </c>
      <c r="F41" s="62">
        <v>11.3375</v>
      </c>
      <c r="G41" s="62">
        <v>3.3572899999999999</v>
      </c>
      <c r="H41" s="63">
        <v>3.25</v>
      </c>
      <c r="O41" s="1"/>
      <c r="P41" s="1"/>
      <c r="Q41" s="1"/>
      <c r="R41" s="1"/>
      <c r="S41" s="1"/>
      <c r="T41" s="1"/>
    </row>
    <row r="42" spans="1:20" ht="36" customHeight="1">
      <c r="A42" s="150" t="s">
        <v>174</v>
      </c>
      <c r="B42" s="150"/>
      <c r="C42" s="150"/>
      <c r="D42" s="150"/>
      <c r="E42" s="150"/>
      <c r="F42" s="150"/>
      <c r="G42" s="150"/>
      <c r="H42" s="150"/>
    </row>
    <row r="43" spans="1:20" s="65" customFormat="1" ht="36" customHeight="1">
      <c r="A43" s="151" t="s">
        <v>137</v>
      </c>
      <c r="B43" s="151"/>
      <c r="C43" s="151"/>
      <c r="D43" s="151"/>
      <c r="E43" s="151"/>
      <c r="F43" s="151"/>
      <c r="G43" s="151"/>
      <c r="H43" s="151"/>
    </row>
    <row r="44" spans="1:20">
      <c r="A44" s="145" t="s">
        <v>138</v>
      </c>
      <c r="B44" s="145"/>
      <c r="C44" s="145"/>
      <c r="D44" s="145"/>
      <c r="E44" s="145"/>
      <c r="F44" s="145"/>
      <c r="G44" s="145"/>
      <c r="H44" s="145"/>
    </row>
    <row r="45" spans="1:20">
      <c r="A45" s="145" t="s">
        <v>91</v>
      </c>
      <c r="B45" s="145"/>
      <c r="C45" s="145"/>
      <c r="D45" s="145"/>
      <c r="E45" s="145"/>
      <c r="F45" s="145"/>
      <c r="G45" s="145"/>
      <c r="H45" s="145"/>
    </row>
  </sheetData>
  <mergeCells count="7">
    <mergeCell ref="A45:H45"/>
    <mergeCell ref="A3:H3"/>
    <mergeCell ref="B4:G4"/>
    <mergeCell ref="H4:H5"/>
    <mergeCell ref="A42:H42"/>
    <mergeCell ref="A43:H43"/>
    <mergeCell ref="A44:H44"/>
  </mergeCells>
  <pageMargins left="0.7" right="0.7" top="0.75" bottom="0.75" header="0.3" footer="0.3"/>
  <pageSetup scale="8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view="pageBreakPreview" zoomScaleNormal="100" zoomScaleSheetLayoutView="100" workbookViewId="0"/>
  </sheetViews>
  <sheetFormatPr defaultRowHeight="15"/>
  <cols>
    <col min="1" max="1" width="7.85546875" style="35" customWidth="1"/>
    <col min="2" max="2" width="16.42578125" style="35" bestFit="1" customWidth="1"/>
    <col min="3" max="3" width="16" style="35" bestFit="1" customWidth="1"/>
    <col min="4" max="4" width="15" style="35" bestFit="1" customWidth="1"/>
    <col min="5" max="5" width="13.28515625" style="35" bestFit="1" customWidth="1"/>
    <col min="6" max="6" width="12.85546875" style="35" bestFit="1" customWidth="1"/>
    <col min="7" max="7" width="12" style="35" bestFit="1" customWidth="1"/>
    <col min="8" max="14" width="9.140625" style="35"/>
    <col min="15" max="20" width="10" style="35" bestFit="1" customWidth="1"/>
    <col min="21" max="16384" width="9.140625" style="35"/>
  </cols>
  <sheetData>
    <row r="1" spans="1:21">
      <c r="A1" s="2" t="s">
        <v>37</v>
      </c>
    </row>
    <row r="2" spans="1:21">
      <c r="A2" s="2" t="s">
        <v>152</v>
      </c>
    </row>
    <row r="3" spans="1:21">
      <c r="A3" s="145" t="s">
        <v>171</v>
      </c>
      <c r="B3" s="145"/>
      <c r="C3" s="145"/>
      <c r="D3" s="145"/>
      <c r="E3" s="145"/>
      <c r="F3" s="145"/>
      <c r="G3" s="145"/>
    </row>
    <row r="4" spans="1:21">
      <c r="A4" s="52"/>
      <c r="B4" s="147" t="s">
        <v>2</v>
      </c>
      <c r="C4" s="147"/>
      <c r="D4" s="147"/>
      <c r="E4" s="147"/>
      <c r="F4" s="147"/>
      <c r="G4" s="152"/>
    </row>
    <row r="5" spans="1:21" s="51" customFormat="1" ht="30">
      <c r="A5" s="53" t="s">
        <v>0</v>
      </c>
      <c r="B5" s="54" t="s">
        <v>3</v>
      </c>
      <c r="C5" s="54" t="s">
        <v>4</v>
      </c>
      <c r="D5" s="54" t="s">
        <v>5</v>
      </c>
      <c r="E5" s="134" t="s">
        <v>749</v>
      </c>
      <c r="F5" s="54" t="s">
        <v>6</v>
      </c>
      <c r="G5" s="64" t="s">
        <v>7</v>
      </c>
    </row>
    <row r="6" spans="1:21">
      <c r="A6" s="55">
        <v>1975</v>
      </c>
      <c r="B6" s="27">
        <f>75.0919/100</f>
        <v>0.750919</v>
      </c>
      <c r="C6" s="27">
        <f>16.2994/100</f>
        <v>0.16299399999999997</v>
      </c>
      <c r="D6" s="27">
        <f>0.61926/100</f>
        <v>6.1926000000000004E-3</v>
      </c>
      <c r="E6" s="27">
        <f>1.04594/100</f>
        <v>1.0459400000000001E-2</v>
      </c>
      <c r="F6" s="27">
        <f>3.36365/100</f>
        <v>3.36365E-2</v>
      </c>
      <c r="G6" s="27">
        <f>3.57987/100</f>
        <v>3.5798700000000003E-2</v>
      </c>
      <c r="O6" s="1"/>
      <c r="P6" s="1"/>
      <c r="Q6" s="1"/>
      <c r="R6" s="1"/>
      <c r="S6" s="1"/>
      <c r="T6" s="1"/>
      <c r="U6" s="56"/>
    </row>
    <row r="7" spans="1:21">
      <c r="A7" s="57">
        <v>1976</v>
      </c>
      <c r="B7" s="58">
        <v>75.229699999999994</v>
      </c>
      <c r="C7" s="58">
        <v>15.857200000000001</v>
      </c>
      <c r="D7" s="58">
        <v>0.44394</v>
      </c>
      <c r="E7" s="58">
        <v>2.6381999999999999</v>
      </c>
      <c r="F7" s="58">
        <v>3.0894499999999998</v>
      </c>
      <c r="G7" s="58">
        <v>2.7414999999999998</v>
      </c>
      <c r="O7" s="1"/>
      <c r="P7" s="1"/>
      <c r="Q7" s="1"/>
      <c r="R7" s="1"/>
      <c r="S7" s="1"/>
      <c r="T7" s="1"/>
    </row>
    <row r="8" spans="1:21">
      <c r="A8" s="57">
        <v>1977</v>
      </c>
      <c r="B8" s="58">
        <v>75.533100000000005</v>
      </c>
      <c r="C8" s="58">
        <v>15.8512</v>
      </c>
      <c r="D8" s="58">
        <v>0.51676999999999995</v>
      </c>
      <c r="E8" s="58">
        <v>1.9380900000000001</v>
      </c>
      <c r="F8" s="58">
        <v>3.1655500000000001</v>
      </c>
      <c r="G8" s="58">
        <v>2.9952200000000002</v>
      </c>
      <c r="O8" s="1"/>
      <c r="P8" s="1"/>
      <c r="Q8" s="1"/>
      <c r="R8" s="1"/>
      <c r="S8" s="1"/>
      <c r="T8" s="1"/>
    </row>
    <row r="9" spans="1:21">
      <c r="A9" s="57">
        <v>1978</v>
      </c>
      <c r="B9" s="58">
        <v>76.174300000000002</v>
      </c>
      <c r="C9" s="58">
        <v>14.676600000000001</v>
      </c>
      <c r="D9" s="58">
        <v>0.82367000000000001</v>
      </c>
      <c r="E9" s="58">
        <v>2.37601</v>
      </c>
      <c r="F9" s="58">
        <v>3.99613</v>
      </c>
      <c r="G9" s="58">
        <v>1.95329</v>
      </c>
      <c r="O9" s="1"/>
      <c r="P9" s="1"/>
      <c r="Q9" s="1"/>
      <c r="R9" s="1"/>
      <c r="S9" s="1"/>
      <c r="T9" s="1"/>
    </row>
    <row r="10" spans="1:21">
      <c r="A10" s="57">
        <v>1979</v>
      </c>
      <c r="B10" s="58">
        <v>75.232299999999995</v>
      </c>
      <c r="C10" s="58">
        <v>15.4902</v>
      </c>
      <c r="D10" s="58">
        <v>1.04016</v>
      </c>
      <c r="E10" s="58">
        <v>2.2153999999999998</v>
      </c>
      <c r="F10" s="58">
        <v>4.11144</v>
      </c>
      <c r="G10" s="58">
        <v>1.9104699999999999</v>
      </c>
      <c r="O10" s="1"/>
      <c r="P10" s="1"/>
      <c r="Q10" s="1"/>
      <c r="R10" s="1"/>
      <c r="S10" s="1"/>
      <c r="T10" s="1"/>
    </row>
    <row r="11" spans="1:21">
      <c r="A11" s="57">
        <v>1980</v>
      </c>
      <c r="B11" s="58">
        <v>76.708100000000002</v>
      </c>
      <c r="C11" s="58">
        <v>15.0922</v>
      </c>
      <c r="D11" s="58">
        <v>0.99983999999999995</v>
      </c>
      <c r="E11" s="58">
        <v>1.61948</v>
      </c>
      <c r="F11" s="58">
        <v>3.5714899999999998</v>
      </c>
      <c r="G11" s="58">
        <v>2.0088200000000001</v>
      </c>
      <c r="O11" s="1"/>
      <c r="P11" s="1"/>
      <c r="Q11" s="1"/>
      <c r="R11" s="1"/>
      <c r="S11" s="1"/>
      <c r="T11" s="1"/>
    </row>
    <row r="12" spans="1:21">
      <c r="A12" s="57">
        <v>1981</v>
      </c>
      <c r="B12" s="58">
        <v>77.864400000000003</v>
      </c>
      <c r="C12" s="58">
        <v>13.918100000000001</v>
      </c>
      <c r="D12" s="58">
        <v>0.99919999999999998</v>
      </c>
      <c r="E12" s="58">
        <v>1.5587599999999999</v>
      </c>
      <c r="F12" s="58">
        <v>3.48834</v>
      </c>
      <c r="G12" s="58">
        <v>2.1712899999999999</v>
      </c>
      <c r="O12" s="1"/>
      <c r="P12" s="1"/>
      <c r="Q12" s="1"/>
      <c r="R12" s="1"/>
      <c r="S12" s="1"/>
      <c r="T12" s="1"/>
    </row>
    <row r="13" spans="1:21">
      <c r="A13" s="57">
        <v>1982</v>
      </c>
      <c r="B13" s="58">
        <v>78.323599999999999</v>
      </c>
      <c r="C13" s="58">
        <v>13.466100000000001</v>
      </c>
      <c r="D13" s="58">
        <v>1.6981900000000001</v>
      </c>
      <c r="E13" s="58">
        <v>1.25207</v>
      </c>
      <c r="F13" s="58">
        <v>3.26999</v>
      </c>
      <c r="G13" s="58">
        <v>1.9900800000000001</v>
      </c>
      <c r="O13" s="1"/>
      <c r="P13" s="1"/>
      <c r="Q13" s="1"/>
      <c r="R13" s="1"/>
      <c r="S13" s="1"/>
      <c r="T13" s="1"/>
    </row>
    <row r="14" spans="1:21">
      <c r="A14" s="57">
        <v>1983</v>
      </c>
      <c r="B14" s="58">
        <v>77.544300000000007</v>
      </c>
      <c r="C14" s="58">
        <v>12.5908</v>
      </c>
      <c r="D14" s="58">
        <v>1.5103500000000001</v>
      </c>
      <c r="E14" s="58">
        <v>2.1752600000000002</v>
      </c>
      <c r="F14" s="58">
        <v>4.0335700000000001</v>
      </c>
      <c r="G14" s="58">
        <v>2.1457700000000002</v>
      </c>
      <c r="O14" s="1"/>
      <c r="P14" s="1"/>
      <c r="Q14" s="1"/>
      <c r="R14" s="1"/>
      <c r="S14" s="1"/>
      <c r="T14" s="1"/>
    </row>
    <row r="15" spans="1:21">
      <c r="A15" s="57">
        <v>1984</v>
      </c>
      <c r="B15" s="58">
        <v>78.486800000000002</v>
      </c>
      <c r="C15" s="58">
        <v>12.9678</v>
      </c>
      <c r="D15" s="58">
        <v>0.82394000000000001</v>
      </c>
      <c r="E15" s="58">
        <v>1.5799099999999999</v>
      </c>
      <c r="F15" s="58">
        <v>4.0192300000000003</v>
      </c>
      <c r="G15" s="58">
        <v>2.1222300000000001</v>
      </c>
      <c r="O15" s="1"/>
      <c r="P15" s="1"/>
      <c r="Q15" s="1"/>
      <c r="R15" s="1"/>
      <c r="S15" s="1"/>
      <c r="T15" s="1"/>
    </row>
    <row r="16" spans="1:21">
      <c r="A16" s="57">
        <v>1985</v>
      </c>
      <c r="B16" s="58">
        <v>77.789199999999994</v>
      </c>
      <c r="C16" s="58">
        <v>13.754300000000001</v>
      </c>
      <c r="D16" s="58">
        <v>0.98834999999999995</v>
      </c>
      <c r="E16" s="58">
        <v>1.9588699999999999</v>
      </c>
      <c r="F16" s="58">
        <v>3.8554300000000001</v>
      </c>
      <c r="G16" s="58">
        <v>1.6538200000000001</v>
      </c>
      <c r="O16" s="1"/>
      <c r="P16" s="1"/>
      <c r="Q16" s="1"/>
      <c r="R16" s="1"/>
      <c r="S16" s="1"/>
      <c r="T16" s="1"/>
    </row>
    <row r="17" spans="1:20">
      <c r="A17" s="57">
        <v>1986</v>
      </c>
      <c r="B17" s="58">
        <v>78.394400000000005</v>
      </c>
      <c r="C17" s="58">
        <v>13.094900000000001</v>
      </c>
      <c r="D17" s="58">
        <v>1.46774</v>
      </c>
      <c r="E17" s="58">
        <v>1.5329200000000001</v>
      </c>
      <c r="F17" s="58">
        <v>3.6495099999999998</v>
      </c>
      <c r="G17" s="58">
        <v>1.86046</v>
      </c>
      <c r="O17" s="1"/>
      <c r="P17" s="1"/>
      <c r="Q17" s="1"/>
      <c r="R17" s="1"/>
      <c r="S17" s="1"/>
      <c r="T17" s="1"/>
    </row>
    <row r="18" spans="1:20">
      <c r="A18" s="57">
        <v>1987</v>
      </c>
      <c r="B18" s="58">
        <v>78.632000000000005</v>
      </c>
      <c r="C18" s="58">
        <v>11.3527</v>
      </c>
      <c r="D18" s="58">
        <v>1.6343099999999999</v>
      </c>
      <c r="E18" s="58">
        <v>2.0196700000000001</v>
      </c>
      <c r="F18" s="58">
        <v>4.02684</v>
      </c>
      <c r="G18" s="58">
        <v>2.3344999999999998</v>
      </c>
      <c r="O18" s="1"/>
      <c r="P18" s="1"/>
      <c r="Q18" s="1"/>
      <c r="R18" s="1"/>
      <c r="S18" s="1"/>
      <c r="T18" s="1"/>
    </row>
    <row r="19" spans="1:20">
      <c r="A19" s="57">
        <v>1988</v>
      </c>
      <c r="B19" s="58">
        <v>80.093100000000007</v>
      </c>
      <c r="C19" s="58">
        <v>10.811500000000001</v>
      </c>
      <c r="D19" s="58">
        <v>1.6334</v>
      </c>
      <c r="E19" s="58">
        <v>1.8271999999999999</v>
      </c>
      <c r="F19" s="58">
        <v>4.0097800000000001</v>
      </c>
      <c r="G19" s="58">
        <v>1.62503</v>
      </c>
      <c r="O19" s="1"/>
      <c r="P19" s="1"/>
      <c r="Q19" s="1"/>
      <c r="R19" s="1"/>
      <c r="S19" s="1"/>
      <c r="T19" s="1"/>
    </row>
    <row r="20" spans="1:20">
      <c r="A20" s="57">
        <v>1989</v>
      </c>
      <c r="B20" s="58">
        <v>78.650899999999993</v>
      </c>
      <c r="C20" s="58">
        <v>10.847</v>
      </c>
      <c r="D20" s="58">
        <v>1.56809</v>
      </c>
      <c r="E20" s="58">
        <v>2.22417</v>
      </c>
      <c r="F20" s="58">
        <v>4.5903400000000003</v>
      </c>
      <c r="G20" s="58">
        <v>2.1195900000000001</v>
      </c>
      <c r="O20" s="1"/>
      <c r="P20" s="1"/>
      <c r="Q20" s="1"/>
      <c r="R20" s="1"/>
      <c r="S20" s="1"/>
      <c r="T20" s="1"/>
    </row>
    <row r="21" spans="1:20">
      <c r="A21" s="57">
        <v>1990</v>
      </c>
      <c r="B21" s="58">
        <v>80.412700000000001</v>
      </c>
      <c r="C21" s="58">
        <v>9.6477000000000004</v>
      </c>
      <c r="D21" s="58">
        <v>1.50339</v>
      </c>
      <c r="E21" s="58">
        <v>1.8149500000000001</v>
      </c>
      <c r="F21" s="58">
        <v>4.6800800000000002</v>
      </c>
      <c r="G21" s="58">
        <v>1.9411099999999999</v>
      </c>
      <c r="O21" s="1"/>
      <c r="P21" s="1"/>
      <c r="Q21" s="1"/>
      <c r="R21" s="1"/>
      <c r="S21" s="1"/>
      <c r="T21" s="1"/>
    </row>
    <row r="22" spans="1:20">
      <c r="A22" s="57">
        <v>1991</v>
      </c>
      <c r="B22" s="58">
        <v>78.503299999999996</v>
      </c>
      <c r="C22" s="58">
        <v>11.6319</v>
      </c>
      <c r="D22" s="58">
        <v>2.0259</v>
      </c>
      <c r="E22" s="58">
        <v>1.70434</v>
      </c>
      <c r="F22" s="58">
        <v>4.2028800000000004</v>
      </c>
      <c r="G22" s="58">
        <v>1.9316500000000001</v>
      </c>
      <c r="O22" s="1"/>
      <c r="P22" s="1"/>
      <c r="Q22" s="1"/>
      <c r="R22" s="1"/>
      <c r="S22" s="1"/>
      <c r="T22" s="1"/>
    </row>
    <row r="23" spans="1:20">
      <c r="A23" s="57">
        <v>1992</v>
      </c>
      <c r="B23" s="58">
        <v>80.039500000000004</v>
      </c>
      <c r="C23" s="58">
        <v>11.2395</v>
      </c>
      <c r="D23" s="58">
        <v>1.7654000000000001</v>
      </c>
      <c r="E23" s="58">
        <v>1.51841</v>
      </c>
      <c r="F23" s="58">
        <v>3.54495</v>
      </c>
      <c r="G23" s="58">
        <v>1.8922000000000001</v>
      </c>
      <c r="O23" s="1"/>
      <c r="P23" s="1"/>
      <c r="Q23" s="1"/>
      <c r="R23" s="1"/>
      <c r="S23" s="1"/>
      <c r="T23" s="1"/>
    </row>
    <row r="24" spans="1:20">
      <c r="A24" s="57">
        <v>1993</v>
      </c>
      <c r="B24" s="58">
        <v>82.163799999999995</v>
      </c>
      <c r="C24" s="58">
        <v>8.8613999999999997</v>
      </c>
      <c r="D24" s="58">
        <v>2.27346</v>
      </c>
      <c r="E24" s="58">
        <v>1.17049</v>
      </c>
      <c r="F24" s="58">
        <v>3.6776</v>
      </c>
      <c r="G24" s="58">
        <v>1.85321</v>
      </c>
      <c r="O24" s="1"/>
      <c r="P24" s="1"/>
      <c r="Q24" s="1"/>
      <c r="R24" s="1"/>
      <c r="S24" s="1"/>
      <c r="T24" s="1"/>
    </row>
    <row r="25" spans="1:20">
      <c r="A25" s="57">
        <v>1994</v>
      </c>
      <c r="B25" s="58">
        <v>83.757900000000006</v>
      </c>
      <c r="C25" s="58">
        <v>9.0302000000000007</v>
      </c>
      <c r="D25" s="58">
        <v>1.9309700000000001</v>
      </c>
      <c r="E25" s="58">
        <v>0.97697000000000001</v>
      </c>
      <c r="F25" s="58">
        <v>2.8691800000000001</v>
      </c>
      <c r="G25" s="58">
        <v>1.4347799999999999</v>
      </c>
      <c r="O25" s="1"/>
      <c r="P25" s="1"/>
      <c r="Q25" s="1"/>
      <c r="R25" s="1"/>
      <c r="S25" s="1"/>
      <c r="T25" s="1"/>
    </row>
    <row r="26" spans="1:20">
      <c r="A26" s="57">
        <v>1995</v>
      </c>
      <c r="B26" s="58">
        <v>83.211299999999994</v>
      </c>
      <c r="C26" s="58">
        <v>8.5830000000000002</v>
      </c>
      <c r="D26" s="58">
        <v>1.9191199999999999</v>
      </c>
      <c r="E26" s="58">
        <v>1.4714499999999999</v>
      </c>
      <c r="F26" s="58">
        <v>3.40943</v>
      </c>
      <c r="G26" s="58">
        <v>1.40577</v>
      </c>
      <c r="O26" s="1"/>
      <c r="P26" s="1"/>
      <c r="Q26" s="1"/>
      <c r="R26" s="1"/>
      <c r="S26" s="1"/>
      <c r="T26" s="1"/>
    </row>
    <row r="27" spans="1:20">
      <c r="A27" s="57">
        <v>1996</v>
      </c>
      <c r="B27" s="58">
        <v>82.054699999999997</v>
      </c>
      <c r="C27" s="58">
        <v>10.4878</v>
      </c>
      <c r="D27" s="58">
        <v>1.78199</v>
      </c>
      <c r="E27" s="58">
        <v>1.18451</v>
      </c>
      <c r="F27" s="58">
        <v>3.0920399999999999</v>
      </c>
      <c r="G27" s="58">
        <v>1.3989499999999999</v>
      </c>
      <c r="O27" s="1"/>
      <c r="P27" s="1"/>
      <c r="Q27" s="1"/>
      <c r="R27" s="1"/>
      <c r="S27" s="1"/>
      <c r="T27" s="1"/>
    </row>
    <row r="28" spans="1:20">
      <c r="A28" s="57">
        <v>1997</v>
      </c>
      <c r="B28" s="58">
        <v>83.188400000000001</v>
      </c>
      <c r="C28" s="58">
        <v>10.102499999999999</v>
      </c>
      <c r="D28" s="58">
        <v>1.6559299999999999</v>
      </c>
      <c r="E28" s="58">
        <v>1.0647899999999999</v>
      </c>
      <c r="F28" s="58">
        <v>2.53735</v>
      </c>
      <c r="G28" s="58">
        <v>1.45099</v>
      </c>
      <c r="O28" s="1"/>
      <c r="P28" s="1"/>
      <c r="Q28" s="1"/>
      <c r="R28" s="1"/>
      <c r="S28" s="1"/>
      <c r="T28" s="1"/>
    </row>
    <row r="29" spans="1:20">
      <c r="A29" s="57">
        <v>1998</v>
      </c>
      <c r="B29" s="58">
        <v>82.749899999999997</v>
      </c>
      <c r="C29" s="58">
        <v>9.0922999999999998</v>
      </c>
      <c r="D29" s="58">
        <v>2.3886599999999998</v>
      </c>
      <c r="E29" s="58">
        <v>1.52034</v>
      </c>
      <c r="F29" s="58">
        <v>2.8092999999999999</v>
      </c>
      <c r="G29" s="58">
        <v>1.4394800000000001</v>
      </c>
      <c r="O29" s="1"/>
      <c r="P29" s="1"/>
      <c r="Q29" s="1"/>
      <c r="R29" s="1"/>
      <c r="S29" s="1"/>
      <c r="T29" s="1"/>
    </row>
    <row r="30" spans="1:20">
      <c r="A30" s="57">
        <v>1999</v>
      </c>
      <c r="B30" s="58">
        <v>82.5304</v>
      </c>
      <c r="C30" s="58">
        <v>9.9674999999999994</v>
      </c>
      <c r="D30" s="58">
        <v>2.2686099999999998</v>
      </c>
      <c r="E30" s="58">
        <v>1.01922</v>
      </c>
      <c r="F30" s="58">
        <v>2.73522</v>
      </c>
      <c r="G30" s="58">
        <v>1.4791000000000001</v>
      </c>
      <c r="O30" s="1"/>
      <c r="P30" s="1"/>
      <c r="Q30" s="1"/>
      <c r="R30" s="1"/>
      <c r="S30" s="1"/>
      <c r="T30" s="1"/>
    </row>
    <row r="31" spans="1:20">
      <c r="A31" s="57">
        <v>2000</v>
      </c>
      <c r="B31" s="58">
        <v>84.389899999999997</v>
      </c>
      <c r="C31" s="58">
        <v>7.8883000000000001</v>
      </c>
      <c r="D31" s="58">
        <v>2.1429399999999998</v>
      </c>
      <c r="E31" s="58">
        <v>1.0929199999999999</v>
      </c>
      <c r="F31" s="58">
        <v>3.0575399999999999</v>
      </c>
      <c r="G31" s="58">
        <v>1.42841</v>
      </c>
      <c r="O31" s="1"/>
      <c r="P31" s="1"/>
      <c r="Q31" s="1"/>
      <c r="R31" s="1"/>
      <c r="S31" s="1"/>
      <c r="T31" s="1"/>
    </row>
    <row r="32" spans="1:20">
      <c r="A32" s="57">
        <v>2001</v>
      </c>
      <c r="B32" s="58">
        <v>85.0642</v>
      </c>
      <c r="C32" s="58">
        <v>7.2591000000000001</v>
      </c>
      <c r="D32" s="58">
        <v>1.6947300000000001</v>
      </c>
      <c r="E32" s="58">
        <v>2.0527299999999999</v>
      </c>
      <c r="F32" s="58">
        <v>2.6929699999999999</v>
      </c>
      <c r="G32" s="58">
        <v>1.23631</v>
      </c>
      <c r="O32" s="1"/>
      <c r="P32" s="1"/>
      <c r="Q32" s="1"/>
      <c r="R32" s="1"/>
      <c r="S32" s="1"/>
      <c r="T32" s="1"/>
    </row>
    <row r="33" spans="1:20">
      <c r="A33" s="57">
        <v>2002</v>
      </c>
      <c r="B33" s="58">
        <v>84.033799999999999</v>
      </c>
      <c r="C33" s="58">
        <v>8.641</v>
      </c>
      <c r="D33" s="58">
        <v>2.3769399999999998</v>
      </c>
      <c r="E33" s="58">
        <v>1.17885</v>
      </c>
      <c r="F33" s="58">
        <v>2.1180400000000001</v>
      </c>
      <c r="G33" s="58">
        <v>1.6512899999999999</v>
      </c>
      <c r="O33" s="1"/>
      <c r="P33" s="1"/>
      <c r="Q33" s="1"/>
      <c r="R33" s="1"/>
      <c r="S33" s="1"/>
      <c r="T33" s="1"/>
    </row>
    <row r="34" spans="1:20">
      <c r="A34" s="57">
        <v>2003</v>
      </c>
      <c r="B34" s="58">
        <v>84.476200000000006</v>
      </c>
      <c r="C34" s="58">
        <v>8.8414000000000001</v>
      </c>
      <c r="D34" s="58">
        <v>2.0115599999999998</v>
      </c>
      <c r="E34" s="58">
        <v>1.2909200000000001</v>
      </c>
      <c r="F34" s="58">
        <v>1.9016200000000001</v>
      </c>
      <c r="G34" s="58">
        <v>1.4782500000000001</v>
      </c>
      <c r="O34" s="1"/>
      <c r="P34" s="1"/>
      <c r="Q34" s="1"/>
      <c r="R34" s="1"/>
      <c r="S34" s="1"/>
      <c r="T34" s="1"/>
    </row>
    <row r="35" spans="1:20">
      <c r="A35" s="57">
        <v>2004</v>
      </c>
      <c r="B35" s="58">
        <v>83.144199999999998</v>
      </c>
      <c r="C35" s="58">
        <v>8.1426999999999996</v>
      </c>
      <c r="D35" s="58">
        <v>2.6246200000000002</v>
      </c>
      <c r="E35" s="58">
        <v>1.2207300000000001</v>
      </c>
      <c r="F35" s="58">
        <v>2.8770899999999999</v>
      </c>
      <c r="G35" s="58">
        <v>1.99075</v>
      </c>
      <c r="O35" s="1"/>
      <c r="P35" s="1"/>
      <c r="Q35" s="1"/>
      <c r="R35" s="1"/>
      <c r="S35" s="1"/>
      <c r="T35" s="1"/>
    </row>
    <row r="36" spans="1:20">
      <c r="A36" s="57">
        <v>2005</v>
      </c>
      <c r="B36" s="58">
        <v>85.087900000000005</v>
      </c>
      <c r="C36" s="58">
        <v>8.2241</v>
      </c>
      <c r="D36" s="58">
        <v>2.3290299999999999</v>
      </c>
      <c r="E36" s="58">
        <v>1.3174699999999999</v>
      </c>
      <c r="F36" s="58">
        <v>1.8622300000000001</v>
      </c>
      <c r="G36" s="58">
        <v>1.1792899999999999</v>
      </c>
      <c r="O36" s="1"/>
      <c r="P36" s="1"/>
      <c r="Q36" s="1"/>
      <c r="R36" s="1"/>
      <c r="S36" s="1"/>
      <c r="T36" s="1"/>
    </row>
    <row r="37" spans="1:20">
      <c r="A37" s="57">
        <v>2006</v>
      </c>
      <c r="B37" s="58">
        <v>83.056799999999996</v>
      </c>
      <c r="C37" s="58">
        <v>7.7496999999999998</v>
      </c>
      <c r="D37" s="58">
        <v>3.0346299999999999</v>
      </c>
      <c r="E37" s="58">
        <v>1.8301400000000001</v>
      </c>
      <c r="F37" s="58">
        <v>3.1003400000000001</v>
      </c>
      <c r="G37" s="58">
        <v>1.2283900000000001</v>
      </c>
      <c r="O37" s="1"/>
      <c r="P37" s="1"/>
      <c r="Q37" s="1"/>
      <c r="R37" s="1"/>
      <c r="S37" s="1"/>
      <c r="T37" s="1"/>
    </row>
    <row r="38" spans="1:20">
      <c r="A38" s="57">
        <v>2007</v>
      </c>
      <c r="B38" s="58">
        <v>84.444699999999997</v>
      </c>
      <c r="C38" s="58">
        <v>8.4781999999999993</v>
      </c>
      <c r="D38" s="58">
        <v>2.5365899999999999</v>
      </c>
      <c r="E38" s="58">
        <v>1.1043000000000001</v>
      </c>
      <c r="F38" s="58">
        <v>2.0981800000000002</v>
      </c>
      <c r="G38" s="58">
        <v>1.3380300000000001</v>
      </c>
      <c r="O38" s="1"/>
      <c r="P38" s="1"/>
      <c r="Q38" s="1"/>
      <c r="R38" s="1"/>
      <c r="S38" s="1"/>
      <c r="T38" s="1"/>
    </row>
    <row r="39" spans="1:20">
      <c r="A39" s="57">
        <v>2008</v>
      </c>
      <c r="B39" s="58">
        <v>84.111800000000002</v>
      </c>
      <c r="C39" s="58">
        <v>8.8172999999999995</v>
      </c>
      <c r="D39" s="58">
        <v>2.4704100000000002</v>
      </c>
      <c r="E39" s="58">
        <v>1.5223500000000001</v>
      </c>
      <c r="F39" s="58">
        <v>2.02034</v>
      </c>
      <c r="G39" s="58">
        <v>1.05779</v>
      </c>
      <c r="O39" s="1"/>
      <c r="P39" s="1"/>
      <c r="Q39" s="1"/>
      <c r="R39" s="1"/>
      <c r="S39" s="1"/>
      <c r="T39" s="1"/>
    </row>
    <row r="40" spans="1:20">
      <c r="A40" s="57">
        <v>2009</v>
      </c>
      <c r="B40" s="58">
        <v>84.863500000000002</v>
      </c>
      <c r="C40" s="58">
        <v>8.7407000000000004</v>
      </c>
      <c r="D40" s="58">
        <v>1.9408000000000001</v>
      </c>
      <c r="E40" s="58">
        <v>1.08582</v>
      </c>
      <c r="F40" s="58">
        <v>2.1668799999999999</v>
      </c>
      <c r="G40" s="58">
        <v>1.20228</v>
      </c>
      <c r="O40" s="1"/>
      <c r="P40" s="1"/>
      <c r="Q40" s="1"/>
      <c r="R40" s="1"/>
      <c r="S40" s="1"/>
      <c r="T40" s="1"/>
    </row>
    <row r="41" spans="1:20">
      <c r="A41" s="61">
        <v>2010</v>
      </c>
      <c r="B41" s="62">
        <v>85.013999999999996</v>
      </c>
      <c r="C41" s="62">
        <v>8.1607000000000003</v>
      </c>
      <c r="D41" s="62">
        <v>1.70553</v>
      </c>
      <c r="E41" s="62">
        <v>1.6095299999999999</v>
      </c>
      <c r="F41" s="62">
        <v>1.8345</v>
      </c>
      <c r="G41" s="62">
        <v>1.6757200000000001</v>
      </c>
      <c r="O41" s="1"/>
      <c r="P41" s="1"/>
      <c r="Q41" s="1"/>
      <c r="R41" s="1"/>
      <c r="S41" s="1"/>
      <c r="T41" s="1"/>
    </row>
    <row r="42" spans="1:20" ht="48" customHeight="1">
      <c r="A42" s="150" t="s">
        <v>175</v>
      </c>
      <c r="B42" s="150"/>
      <c r="C42" s="150"/>
      <c r="D42" s="150"/>
      <c r="E42" s="150"/>
      <c r="F42" s="150"/>
      <c r="G42" s="150"/>
      <c r="H42" s="66"/>
    </row>
    <row r="43" spans="1:20" s="67" customFormat="1" ht="36" customHeight="1">
      <c r="A43" s="145" t="s">
        <v>137</v>
      </c>
      <c r="B43" s="145"/>
      <c r="C43" s="145"/>
      <c r="D43" s="145"/>
      <c r="E43" s="145"/>
      <c r="F43" s="145"/>
      <c r="G43" s="145"/>
    </row>
    <row r="44" spans="1:20" ht="17.25">
      <c r="A44" s="153" t="s">
        <v>138</v>
      </c>
      <c r="B44" s="153"/>
      <c r="C44" s="153"/>
      <c r="D44" s="153"/>
      <c r="E44" s="153"/>
      <c r="F44" s="153"/>
      <c r="G44" s="153"/>
    </row>
    <row r="45" spans="1:20">
      <c r="A45" s="153" t="s">
        <v>102</v>
      </c>
      <c r="B45" s="153"/>
      <c r="C45" s="153"/>
      <c r="D45" s="153"/>
      <c r="E45" s="153"/>
      <c r="F45" s="153"/>
      <c r="G45" s="153"/>
    </row>
  </sheetData>
  <mergeCells count="6">
    <mergeCell ref="A3:G3"/>
    <mergeCell ref="B4:G4"/>
    <mergeCell ref="A44:G44"/>
    <mergeCell ref="A45:G45"/>
    <mergeCell ref="A42:G42"/>
    <mergeCell ref="A43:G43"/>
  </mergeCells>
  <pageMargins left="0.7" right="0.7" top="0.75" bottom="0.75" header="0.3" footer="0.3"/>
  <pageSetup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view="pageBreakPreview" zoomScaleNormal="100" zoomScaleSheetLayoutView="100" workbookViewId="0"/>
  </sheetViews>
  <sheetFormatPr defaultRowHeight="15"/>
  <cols>
    <col min="1" max="1" width="7.85546875" style="35" customWidth="1"/>
    <col min="2" max="2" width="16.42578125" style="35" bestFit="1" customWidth="1"/>
    <col min="3" max="3" width="16" style="35" bestFit="1" customWidth="1"/>
    <col min="4" max="4" width="15" style="35" bestFit="1" customWidth="1"/>
    <col min="5" max="5" width="13.28515625" style="35" bestFit="1" customWidth="1"/>
    <col min="6" max="6" width="12.85546875" style="35" bestFit="1" customWidth="1"/>
    <col min="7" max="7" width="12" style="35" bestFit="1" customWidth="1"/>
    <col min="8" max="14" width="9.140625" style="35"/>
    <col min="15" max="20" width="10" style="35" bestFit="1" customWidth="1"/>
    <col min="21" max="16384" width="9.140625" style="35"/>
  </cols>
  <sheetData>
    <row r="1" spans="1:21">
      <c r="A1" s="2" t="s">
        <v>38</v>
      </c>
    </row>
    <row r="2" spans="1:21">
      <c r="A2" s="2" t="s">
        <v>153</v>
      </c>
    </row>
    <row r="3" spans="1:21">
      <c r="A3" s="145" t="s">
        <v>171</v>
      </c>
      <c r="B3" s="145"/>
      <c r="C3" s="145"/>
      <c r="D3" s="145"/>
      <c r="E3" s="145"/>
      <c r="F3" s="145"/>
      <c r="G3" s="145"/>
    </row>
    <row r="4" spans="1:21">
      <c r="A4" s="52"/>
      <c r="B4" s="147" t="s">
        <v>2</v>
      </c>
      <c r="C4" s="147"/>
      <c r="D4" s="147"/>
      <c r="E4" s="147"/>
      <c r="F4" s="147"/>
      <c r="G4" s="152"/>
    </row>
    <row r="5" spans="1:21" s="51" customFormat="1" ht="30">
      <c r="A5" s="53" t="s">
        <v>0</v>
      </c>
      <c r="B5" s="54" t="s">
        <v>3</v>
      </c>
      <c r="C5" s="54" t="s">
        <v>4</v>
      </c>
      <c r="D5" s="54" t="s">
        <v>5</v>
      </c>
      <c r="E5" s="134" t="s">
        <v>749</v>
      </c>
      <c r="F5" s="54" t="s">
        <v>6</v>
      </c>
      <c r="G5" s="64" t="s">
        <v>7</v>
      </c>
    </row>
    <row r="6" spans="1:21">
      <c r="A6" s="55">
        <v>1975</v>
      </c>
      <c r="B6" s="27">
        <v>0.7920529999999999</v>
      </c>
      <c r="C6" s="27">
        <v>7.9676999999999998E-2</v>
      </c>
      <c r="D6" s="27">
        <v>1.38707E-2</v>
      </c>
      <c r="E6" s="27">
        <v>2.8703300000000001E-2</v>
      </c>
      <c r="F6" s="27">
        <v>4.6698500000000004E-2</v>
      </c>
      <c r="G6" s="27">
        <v>3.8997799999999999E-2</v>
      </c>
      <c r="O6" s="1"/>
      <c r="P6" s="1"/>
      <c r="Q6" s="1"/>
      <c r="R6" s="1"/>
      <c r="S6" s="1"/>
      <c r="T6" s="1"/>
      <c r="U6" s="56"/>
    </row>
    <row r="7" spans="1:21">
      <c r="A7" s="57">
        <v>1976</v>
      </c>
      <c r="B7" s="58">
        <v>79.725899999999996</v>
      </c>
      <c r="C7" s="58">
        <v>7.5655799999999997</v>
      </c>
      <c r="D7" s="58">
        <v>1.57355</v>
      </c>
      <c r="E7" s="58">
        <v>2.5768499999999999</v>
      </c>
      <c r="F7" s="58">
        <v>4.50563</v>
      </c>
      <c r="G7" s="58">
        <v>4.0525500000000001</v>
      </c>
      <c r="O7" s="1"/>
      <c r="P7" s="1"/>
      <c r="Q7" s="1"/>
      <c r="R7" s="1"/>
      <c r="S7" s="1"/>
      <c r="T7" s="1"/>
    </row>
    <row r="8" spans="1:21">
      <c r="A8" s="57">
        <v>1977</v>
      </c>
      <c r="B8" s="58">
        <v>81.222999999999999</v>
      </c>
      <c r="C8" s="58">
        <v>5.3207100000000001</v>
      </c>
      <c r="D8" s="58">
        <v>1.8830899999999999</v>
      </c>
      <c r="E8" s="58">
        <v>3.6401599999999998</v>
      </c>
      <c r="F8" s="58">
        <v>4.7736900000000002</v>
      </c>
      <c r="G8" s="58">
        <v>3.1593100000000001</v>
      </c>
      <c r="O8" s="1"/>
      <c r="P8" s="1"/>
      <c r="Q8" s="1"/>
      <c r="R8" s="1"/>
      <c r="S8" s="1"/>
      <c r="T8" s="1"/>
    </row>
    <row r="9" spans="1:21">
      <c r="A9" s="57">
        <v>1978</v>
      </c>
      <c r="B9" s="58">
        <v>81.705699999999993</v>
      </c>
      <c r="C9" s="58">
        <v>5.1268700000000003</v>
      </c>
      <c r="D9" s="58">
        <v>1.5658799999999999</v>
      </c>
      <c r="E9" s="58">
        <v>2.90957</v>
      </c>
      <c r="F9" s="58">
        <v>5.8593599999999997</v>
      </c>
      <c r="G9" s="58">
        <v>2.8326500000000001</v>
      </c>
      <c r="O9" s="1"/>
      <c r="P9" s="1"/>
      <c r="Q9" s="1"/>
      <c r="R9" s="1"/>
      <c r="S9" s="1"/>
      <c r="T9" s="1"/>
    </row>
    <row r="10" spans="1:21">
      <c r="A10" s="57">
        <v>1979</v>
      </c>
      <c r="B10" s="58">
        <v>80.457499999999996</v>
      </c>
      <c r="C10" s="58">
        <v>5.5465299999999997</v>
      </c>
      <c r="D10" s="58">
        <v>1.8512999999999999</v>
      </c>
      <c r="E10" s="58">
        <v>2.6277900000000001</v>
      </c>
      <c r="F10" s="58">
        <v>6.61029</v>
      </c>
      <c r="G10" s="58">
        <v>2.9065300000000001</v>
      </c>
      <c r="O10" s="1"/>
      <c r="P10" s="1"/>
      <c r="Q10" s="1"/>
      <c r="R10" s="1"/>
      <c r="S10" s="1"/>
      <c r="T10" s="1"/>
    </row>
    <row r="11" spans="1:21">
      <c r="A11" s="57">
        <v>1980</v>
      </c>
      <c r="B11" s="58">
        <v>81.084199999999996</v>
      </c>
      <c r="C11" s="58">
        <v>5.3700599999999996</v>
      </c>
      <c r="D11" s="58">
        <v>2.0737700000000001</v>
      </c>
      <c r="E11" s="58">
        <v>3.3926599999999998</v>
      </c>
      <c r="F11" s="58">
        <v>5.5369000000000002</v>
      </c>
      <c r="G11" s="58">
        <v>2.5424000000000002</v>
      </c>
      <c r="O11" s="1"/>
      <c r="P11" s="1"/>
      <c r="Q11" s="1"/>
      <c r="R11" s="1"/>
      <c r="S11" s="1"/>
      <c r="T11" s="1"/>
    </row>
    <row r="12" spans="1:21">
      <c r="A12" s="57">
        <v>1981</v>
      </c>
      <c r="B12" s="58">
        <v>84.495999999999995</v>
      </c>
      <c r="C12" s="58">
        <v>3.6606200000000002</v>
      </c>
      <c r="D12" s="58">
        <v>1.86477</v>
      </c>
      <c r="E12" s="58">
        <v>2.6014499999999998</v>
      </c>
      <c r="F12" s="58">
        <v>5.39703</v>
      </c>
      <c r="G12" s="58">
        <v>1.9801599999999999</v>
      </c>
      <c r="O12" s="1"/>
      <c r="P12" s="1"/>
      <c r="Q12" s="1"/>
      <c r="R12" s="1"/>
      <c r="S12" s="1"/>
      <c r="T12" s="1"/>
    </row>
    <row r="13" spans="1:21">
      <c r="A13" s="57">
        <v>1982</v>
      </c>
      <c r="B13" s="58">
        <v>83.990099999999998</v>
      </c>
      <c r="C13" s="58">
        <v>3.5762900000000002</v>
      </c>
      <c r="D13" s="58">
        <v>2.1853899999999999</v>
      </c>
      <c r="E13" s="58">
        <v>2.6229499999999999</v>
      </c>
      <c r="F13" s="58">
        <v>5.5442099999999996</v>
      </c>
      <c r="G13" s="58">
        <v>2.0810499999999998</v>
      </c>
      <c r="O13" s="1"/>
      <c r="P13" s="1"/>
      <c r="Q13" s="1"/>
      <c r="R13" s="1"/>
      <c r="S13" s="1"/>
      <c r="T13" s="1"/>
    </row>
    <row r="14" spans="1:21">
      <c r="A14" s="57">
        <v>1983</v>
      </c>
      <c r="B14" s="58">
        <v>81.773700000000005</v>
      </c>
      <c r="C14" s="58">
        <v>5.4241900000000003</v>
      </c>
      <c r="D14" s="58">
        <v>2.3351500000000001</v>
      </c>
      <c r="E14" s="58">
        <v>2.8680599999999998</v>
      </c>
      <c r="F14" s="58">
        <v>5.2428999999999997</v>
      </c>
      <c r="G14" s="58">
        <v>2.3559999999999999</v>
      </c>
      <c r="O14" s="1"/>
      <c r="P14" s="1"/>
      <c r="Q14" s="1"/>
      <c r="R14" s="1"/>
      <c r="S14" s="1"/>
      <c r="T14" s="1"/>
    </row>
    <row r="15" spans="1:21">
      <c r="A15" s="57">
        <v>1984</v>
      </c>
      <c r="B15" s="58">
        <v>80.052400000000006</v>
      </c>
      <c r="C15" s="58">
        <v>4.5166399999999998</v>
      </c>
      <c r="D15" s="58">
        <v>3.17205</v>
      </c>
      <c r="E15" s="58">
        <v>3.5782500000000002</v>
      </c>
      <c r="F15" s="58">
        <v>5.9866000000000001</v>
      </c>
      <c r="G15" s="58">
        <v>2.6940499999999998</v>
      </c>
      <c r="O15" s="1"/>
      <c r="P15" s="1"/>
      <c r="Q15" s="1"/>
      <c r="R15" s="1"/>
      <c r="S15" s="1"/>
      <c r="T15" s="1"/>
    </row>
    <row r="16" spans="1:21">
      <c r="A16" s="57">
        <v>1985</v>
      </c>
      <c r="B16" s="58">
        <v>82.046999999999997</v>
      </c>
      <c r="C16" s="58">
        <v>4.1910400000000001</v>
      </c>
      <c r="D16" s="58">
        <v>2.6084499999999999</v>
      </c>
      <c r="E16" s="58">
        <v>3.7339199999999999</v>
      </c>
      <c r="F16" s="58">
        <v>5.54704</v>
      </c>
      <c r="G16" s="58">
        <v>1.87256</v>
      </c>
      <c r="O16" s="1"/>
      <c r="P16" s="1"/>
      <c r="Q16" s="1"/>
      <c r="R16" s="1"/>
      <c r="S16" s="1"/>
      <c r="T16" s="1"/>
    </row>
    <row r="17" spans="1:20">
      <c r="A17" s="57">
        <v>1986</v>
      </c>
      <c r="B17" s="58">
        <v>83.0946</v>
      </c>
      <c r="C17" s="58">
        <v>2.6163799999999999</v>
      </c>
      <c r="D17" s="58">
        <v>2.8231000000000002</v>
      </c>
      <c r="E17" s="58">
        <v>3.6921499999999998</v>
      </c>
      <c r="F17" s="58">
        <v>6.0212899999999996</v>
      </c>
      <c r="G17" s="58">
        <v>1.7525200000000001</v>
      </c>
      <c r="O17" s="1"/>
      <c r="P17" s="1"/>
      <c r="Q17" s="1"/>
      <c r="R17" s="1"/>
      <c r="S17" s="1"/>
      <c r="T17" s="1"/>
    </row>
    <row r="18" spans="1:20">
      <c r="A18" s="57">
        <v>1987</v>
      </c>
      <c r="B18" s="58">
        <v>82.159000000000006</v>
      </c>
      <c r="C18" s="58">
        <v>2.3246600000000002</v>
      </c>
      <c r="D18" s="58">
        <v>3.4357799999999998</v>
      </c>
      <c r="E18" s="58">
        <v>3.25318</v>
      </c>
      <c r="F18" s="58">
        <v>6.4620499999999996</v>
      </c>
      <c r="G18" s="58">
        <v>2.3653599999999999</v>
      </c>
      <c r="O18" s="1"/>
      <c r="P18" s="1"/>
      <c r="Q18" s="1"/>
      <c r="R18" s="1"/>
      <c r="S18" s="1"/>
      <c r="T18" s="1"/>
    </row>
    <row r="19" spans="1:20">
      <c r="A19" s="57">
        <v>1988</v>
      </c>
      <c r="B19" s="58">
        <v>82.395399999999995</v>
      </c>
      <c r="C19" s="58">
        <v>3.2705000000000002</v>
      </c>
      <c r="D19" s="58">
        <v>3.8988900000000002</v>
      </c>
      <c r="E19" s="58">
        <v>3.0710600000000001</v>
      </c>
      <c r="F19" s="58">
        <v>5.1863400000000004</v>
      </c>
      <c r="G19" s="58">
        <v>2.1778</v>
      </c>
      <c r="O19" s="1"/>
      <c r="P19" s="1"/>
      <c r="Q19" s="1"/>
      <c r="R19" s="1"/>
      <c r="S19" s="1"/>
      <c r="T19" s="1"/>
    </row>
    <row r="20" spans="1:20">
      <c r="A20" s="57">
        <v>1989</v>
      </c>
      <c r="B20" s="58">
        <v>80.118099999999998</v>
      </c>
      <c r="C20" s="58">
        <v>3.7514400000000001</v>
      </c>
      <c r="D20" s="58">
        <v>3.6219100000000002</v>
      </c>
      <c r="E20" s="58">
        <v>3.7910300000000001</v>
      </c>
      <c r="F20" s="58">
        <v>5.99078</v>
      </c>
      <c r="G20" s="58">
        <v>2.7267199999999998</v>
      </c>
      <c r="O20" s="1"/>
      <c r="P20" s="1"/>
      <c r="Q20" s="1"/>
      <c r="R20" s="1"/>
      <c r="S20" s="1"/>
      <c r="T20" s="1"/>
    </row>
    <row r="21" spans="1:20">
      <c r="A21" s="57">
        <v>1990</v>
      </c>
      <c r="B21" s="58">
        <v>80.549800000000005</v>
      </c>
      <c r="C21" s="58">
        <v>3.58507</v>
      </c>
      <c r="D21" s="58">
        <v>3.8155399999999999</v>
      </c>
      <c r="E21" s="58">
        <v>3.6892100000000001</v>
      </c>
      <c r="F21" s="58">
        <v>6.4476300000000002</v>
      </c>
      <c r="G21" s="58">
        <v>1.91275</v>
      </c>
      <c r="O21" s="1"/>
      <c r="P21" s="1"/>
      <c r="Q21" s="1"/>
      <c r="R21" s="1"/>
      <c r="S21" s="1"/>
      <c r="T21" s="1"/>
    </row>
    <row r="22" spans="1:20">
      <c r="A22" s="57">
        <v>1991</v>
      </c>
      <c r="B22" s="58">
        <v>79.893000000000001</v>
      </c>
      <c r="C22" s="58">
        <v>3.8781400000000001</v>
      </c>
      <c r="D22" s="58">
        <v>4.4194000000000004</v>
      </c>
      <c r="E22" s="58">
        <v>3.3171499999999998</v>
      </c>
      <c r="F22" s="58">
        <v>6.2101600000000001</v>
      </c>
      <c r="G22" s="58">
        <v>2.2821199999999999</v>
      </c>
      <c r="O22" s="1"/>
      <c r="P22" s="1"/>
      <c r="Q22" s="1"/>
      <c r="R22" s="1"/>
      <c r="S22" s="1"/>
      <c r="T22" s="1"/>
    </row>
    <row r="23" spans="1:20">
      <c r="A23" s="57">
        <v>1992</v>
      </c>
      <c r="B23" s="58">
        <v>82.394999999999996</v>
      </c>
      <c r="C23" s="58">
        <v>3.1833999999999998</v>
      </c>
      <c r="D23" s="58">
        <v>4.4873000000000003</v>
      </c>
      <c r="E23" s="58">
        <v>2.8937599999999999</v>
      </c>
      <c r="F23" s="58">
        <v>4.8506499999999999</v>
      </c>
      <c r="G23" s="58">
        <v>2.18988</v>
      </c>
      <c r="O23" s="1"/>
      <c r="P23" s="1"/>
      <c r="Q23" s="1"/>
      <c r="R23" s="1"/>
      <c r="S23" s="1"/>
      <c r="T23" s="1"/>
    </row>
    <row r="24" spans="1:20">
      <c r="A24" s="57">
        <v>1993</v>
      </c>
      <c r="B24" s="58">
        <v>82.151300000000006</v>
      </c>
      <c r="C24" s="58">
        <v>3.9361799999999998</v>
      </c>
      <c r="D24" s="58">
        <v>3.7495099999999999</v>
      </c>
      <c r="E24" s="58">
        <v>3.0332499999999998</v>
      </c>
      <c r="F24" s="58">
        <v>5.1569000000000003</v>
      </c>
      <c r="G24" s="58">
        <v>1.97289</v>
      </c>
      <c r="O24" s="1"/>
      <c r="P24" s="1"/>
      <c r="Q24" s="1"/>
      <c r="R24" s="1"/>
      <c r="S24" s="1"/>
      <c r="T24" s="1"/>
    </row>
    <row r="25" spans="1:20">
      <c r="A25" s="57">
        <v>1994</v>
      </c>
      <c r="B25" s="58">
        <v>84.747100000000003</v>
      </c>
      <c r="C25" s="58">
        <v>3.0615000000000001</v>
      </c>
      <c r="D25" s="58">
        <v>3.3355100000000002</v>
      </c>
      <c r="E25" s="58">
        <v>2.4938199999999999</v>
      </c>
      <c r="F25" s="58">
        <v>4.7203799999999996</v>
      </c>
      <c r="G25" s="58">
        <v>1.6416999999999999</v>
      </c>
      <c r="O25" s="1"/>
      <c r="P25" s="1"/>
      <c r="Q25" s="1"/>
      <c r="R25" s="1"/>
      <c r="S25" s="1"/>
      <c r="T25" s="1"/>
    </row>
    <row r="26" spans="1:20">
      <c r="A26" s="57">
        <v>1995</v>
      </c>
      <c r="B26" s="58">
        <v>85.581900000000005</v>
      </c>
      <c r="C26" s="58">
        <v>2.3822800000000002</v>
      </c>
      <c r="D26" s="58">
        <v>3.3272699999999999</v>
      </c>
      <c r="E26" s="58">
        <v>2.23394</v>
      </c>
      <c r="F26" s="58">
        <v>4.8958199999999996</v>
      </c>
      <c r="G26" s="58">
        <v>1.5787599999999999</v>
      </c>
      <c r="O26" s="1"/>
      <c r="P26" s="1"/>
      <c r="Q26" s="1"/>
      <c r="R26" s="1"/>
      <c r="S26" s="1"/>
      <c r="T26" s="1"/>
    </row>
    <row r="27" spans="1:20">
      <c r="A27" s="57">
        <v>1996</v>
      </c>
      <c r="B27" s="58">
        <v>85.5822</v>
      </c>
      <c r="C27" s="58">
        <v>2.5779999999999998</v>
      </c>
      <c r="D27" s="58">
        <v>3.8579699999999999</v>
      </c>
      <c r="E27" s="58">
        <v>1.8593599999999999</v>
      </c>
      <c r="F27" s="58">
        <v>4.2884900000000004</v>
      </c>
      <c r="G27" s="58">
        <v>1.83399</v>
      </c>
      <c r="O27" s="1"/>
      <c r="P27" s="1"/>
      <c r="Q27" s="1"/>
      <c r="R27" s="1"/>
      <c r="S27" s="1"/>
      <c r="T27" s="1"/>
    </row>
    <row r="28" spans="1:20">
      <c r="A28" s="57">
        <v>1997</v>
      </c>
      <c r="B28" s="58">
        <v>85.303299999999993</v>
      </c>
      <c r="C28" s="58">
        <v>1.9374499999999999</v>
      </c>
      <c r="D28" s="58">
        <v>3.7751399999999999</v>
      </c>
      <c r="E28" s="58">
        <v>2.6609500000000001</v>
      </c>
      <c r="F28" s="58">
        <v>4.2895099999999999</v>
      </c>
      <c r="G28" s="58">
        <v>2.03369</v>
      </c>
      <c r="O28" s="1"/>
      <c r="P28" s="1"/>
      <c r="Q28" s="1"/>
      <c r="R28" s="1"/>
      <c r="S28" s="1"/>
      <c r="T28" s="1"/>
    </row>
    <row r="29" spans="1:20">
      <c r="A29" s="57">
        <v>1998</v>
      </c>
      <c r="B29" s="58">
        <v>86.677999999999997</v>
      </c>
      <c r="C29" s="58">
        <v>1.6703399999999999</v>
      </c>
      <c r="D29" s="58">
        <v>3.8529900000000001</v>
      </c>
      <c r="E29" s="58">
        <v>2.0082900000000001</v>
      </c>
      <c r="F29" s="58">
        <v>4.4242600000000003</v>
      </c>
      <c r="G29" s="58">
        <v>1.3661099999999999</v>
      </c>
      <c r="O29" s="1"/>
      <c r="P29" s="1"/>
      <c r="Q29" s="1"/>
      <c r="R29" s="1"/>
      <c r="S29" s="1"/>
      <c r="T29" s="1"/>
    </row>
    <row r="30" spans="1:20">
      <c r="A30" s="57">
        <v>1999</v>
      </c>
      <c r="B30" s="58">
        <v>86.340699999999998</v>
      </c>
      <c r="C30" s="58">
        <v>1.8475999999999999</v>
      </c>
      <c r="D30" s="58">
        <v>3.7918599999999998</v>
      </c>
      <c r="E30" s="58">
        <v>1.8295999999999999</v>
      </c>
      <c r="F30" s="58">
        <v>4.4254100000000003</v>
      </c>
      <c r="G30" s="58">
        <v>1.76481</v>
      </c>
      <c r="O30" s="1"/>
      <c r="P30" s="1"/>
      <c r="Q30" s="1"/>
      <c r="R30" s="1"/>
      <c r="S30" s="1"/>
      <c r="T30" s="1"/>
    </row>
    <row r="31" spans="1:20">
      <c r="A31" s="57">
        <v>2000</v>
      </c>
      <c r="B31" s="58">
        <v>86.485900000000001</v>
      </c>
      <c r="C31" s="58">
        <v>2.7846199999999999</v>
      </c>
      <c r="D31" s="58">
        <v>2.8466900000000002</v>
      </c>
      <c r="E31" s="58">
        <v>1.84494</v>
      </c>
      <c r="F31" s="58">
        <v>4.5516300000000003</v>
      </c>
      <c r="G31" s="58">
        <v>1.4861800000000001</v>
      </c>
      <c r="O31" s="1"/>
      <c r="P31" s="1"/>
      <c r="Q31" s="1"/>
      <c r="R31" s="1"/>
      <c r="S31" s="1"/>
      <c r="T31" s="1"/>
    </row>
    <row r="32" spans="1:20">
      <c r="A32" s="57">
        <v>2001</v>
      </c>
      <c r="B32" s="58">
        <v>86.369100000000003</v>
      </c>
      <c r="C32" s="58">
        <v>2.0256699999999999</v>
      </c>
      <c r="D32" s="58">
        <v>3.2448899999999998</v>
      </c>
      <c r="E32" s="58">
        <v>2.4010199999999999</v>
      </c>
      <c r="F32" s="58">
        <v>4.2611100000000004</v>
      </c>
      <c r="G32" s="58">
        <v>1.6981999999999999</v>
      </c>
      <c r="O32" s="1"/>
      <c r="P32" s="1"/>
      <c r="Q32" s="1"/>
      <c r="R32" s="1"/>
      <c r="S32" s="1"/>
      <c r="T32" s="1"/>
    </row>
    <row r="33" spans="1:20">
      <c r="A33" s="57">
        <v>2002</v>
      </c>
      <c r="B33" s="58">
        <v>86.315200000000004</v>
      </c>
      <c r="C33" s="58">
        <v>2.6124100000000001</v>
      </c>
      <c r="D33" s="58">
        <v>4.2892000000000001</v>
      </c>
      <c r="E33" s="58">
        <v>1.9803599999999999</v>
      </c>
      <c r="F33" s="58">
        <v>3.46719</v>
      </c>
      <c r="G33" s="58">
        <v>1.3355999999999999</v>
      </c>
      <c r="O33" s="1"/>
      <c r="P33" s="1"/>
      <c r="Q33" s="1"/>
      <c r="R33" s="1"/>
      <c r="S33" s="1"/>
      <c r="T33" s="1"/>
    </row>
    <row r="34" spans="1:20">
      <c r="A34" s="57">
        <v>2003</v>
      </c>
      <c r="B34" s="58">
        <v>88.059399999999997</v>
      </c>
      <c r="C34" s="58">
        <v>2.7847400000000002</v>
      </c>
      <c r="D34" s="58">
        <v>3.6514700000000002</v>
      </c>
      <c r="E34" s="58">
        <v>1.6414500000000001</v>
      </c>
      <c r="F34" s="58">
        <v>2.6383999999999999</v>
      </c>
      <c r="G34" s="58">
        <v>1.2245900000000001</v>
      </c>
      <c r="O34" s="1"/>
      <c r="P34" s="1"/>
      <c r="Q34" s="1"/>
      <c r="R34" s="1"/>
      <c r="S34" s="1"/>
      <c r="T34" s="1"/>
    </row>
    <row r="35" spans="1:20">
      <c r="A35" s="57">
        <v>2004</v>
      </c>
      <c r="B35" s="58">
        <v>87.673199999999994</v>
      </c>
      <c r="C35" s="58">
        <v>1.821</v>
      </c>
      <c r="D35" s="58">
        <v>3.5737700000000001</v>
      </c>
      <c r="E35" s="58">
        <v>2.3755000000000002</v>
      </c>
      <c r="F35" s="58">
        <v>2.7652100000000002</v>
      </c>
      <c r="G35" s="58">
        <v>1.79135</v>
      </c>
      <c r="O35" s="1"/>
      <c r="P35" s="1"/>
      <c r="Q35" s="1"/>
      <c r="R35" s="1"/>
      <c r="S35" s="1"/>
      <c r="T35" s="1"/>
    </row>
    <row r="36" spans="1:20">
      <c r="A36" s="57">
        <v>2005</v>
      </c>
      <c r="B36" s="58">
        <v>87.277000000000001</v>
      </c>
      <c r="C36" s="58">
        <v>1.9327300000000001</v>
      </c>
      <c r="D36" s="58">
        <v>3.64683</v>
      </c>
      <c r="E36" s="58">
        <v>2.93573</v>
      </c>
      <c r="F36" s="58">
        <v>2.6306400000000001</v>
      </c>
      <c r="G36" s="58">
        <v>1.5770599999999999</v>
      </c>
      <c r="O36" s="1"/>
      <c r="P36" s="1"/>
      <c r="Q36" s="1"/>
      <c r="R36" s="1"/>
      <c r="S36" s="1"/>
      <c r="T36" s="1"/>
    </row>
    <row r="37" spans="1:20">
      <c r="A37" s="57">
        <v>2006</v>
      </c>
      <c r="B37" s="58">
        <v>87.331299999999999</v>
      </c>
      <c r="C37" s="58">
        <v>1.8027299999999999</v>
      </c>
      <c r="D37" s="58">
        <v>3.5780599999999998</v>
      </c>
      <c r="E37" s="58">
        <v>2.5909499999999999</v>
      </c>
      <c r="F37" s="58">
        <v>3.3612099999999998</v>
      </c>
      <c r="G37" s="58">
        <v>1.33578</v>
      </c>
      <c r="O37" s="1"/>
      <c r="P37" s="1"/>
      <c r="Q37" s="1"/>
      <c r="R37" s="1"/>
      <c r="S37" s="1"/>
      <c r="T37" s="1"/>
    </row>
    <row r="38" spans="1:20">
      <c r="A38" s="57">
        <v>2007</v>
      </c>
      <c r="B38" s="58">
        <v>87.380799999999994</v>
      </c>
      <c r="C38" s="58">
        <v>2.34097</v>
      </c>
      <c r="D38" s="58">
        <v>3.8122600000000002</v>
      </c>
      <c r="E38" s="58">
        <v>2.1970399999999999</v>
      </c>
      <c r="F38" s="58">
        <v>3.0512299999999999</v>
      </c>
      <c r="G38" s="58">
        <v>1.2177500000000001</v>
      </c>
      <c r="O38" s="1"/>
      <c r="P38" s="1"/>
      <c r="Q38" s="1"/>
      <c r="R38" s="1"/>
      <c r="S38" s="1"/>
      <c r="T38" s="1"/>
    </row>
    <row r="39" spans="1:20">
      <c r="A39" s="57">
        <v>2008</v>
      </c>
      <c r="B39" s="58">
        <v>88.3476</v>
      </c>
      <c r="C39" s="58">
        <v>2.1111599999999999</v>
      </c>
      <c r="D39" s="58">
        <v>3.3562400000000001</v>
      </c>
      <c r="E39" s="58">
        <v>2.3123200000000002</v>
      </c>
      <c r="F39" s="58">
        <v>2.5664799999999999</v>
      </c>
      <c r="G39" s="58">
        <v>1.3061799999999999</v>
      </c>
      <c r="O39" s="1"/>
      <c r="P39" s="1"/>
      <c r="Q39" s="1"/>
      <c r="R39" s="1"/>
      <c r="S39" s="1"/>
      <c r="T39" s="1"/>
    </row>
    <row r="40" spans="1:20">
      <c r="A40" s="57">
        <v>2009</v>
      </c>
      <c r="B40" s="58">
        <v>88.634399999999999</v>
      </c>
      <c r="C40" s="58">
        <v>1.0047299999999999</v>
      </c>
      <c r="D40" s="58">
        <v>3.9896500000000001</v>
      </c>
      <c r="E40" s="58">
        <v>2.36191</v>
      </c>
      <c r="F40" s="58">
        <v>2.7882199999999999</v>
      </c>
      <c r="G40" s="58">
        <v>1.2210399999999999</v>
      </c>
      <c r="O40" s="1"/>
      <c r="P40" s="1"/>
      <c r="Q40" s="1"/>
      <c r="R40" s="1"/>
      <c r="S40" s="1"/>
      <c r="T40" s="1"/>
    </row>
    <row r="41" spans="1:20">
      <c r="A41" s="61">
        <v>2010</v>
      </c>
      <c r="B41" s="62">
        <v>90.417400000000001</v>
      </c>
      <c r="C41" s="62">
        <v>0.97492999999999996</v>
      </c>
      <c r="D41" s="62">
        <v>2.6915900000000001</v>
      </c>
      <c r="E41" s="62">
        <v>2.1522899999999998</v>
      </c>
      <c r="F41" s="62">
        <v>2.5792799999999998</v>
      </c>
      <c r="G41" s="62">
        <v>1.1845000000000001</v>
      </c>
      <c r="O41" s="1"/>
      <c r="P41" s="1"/>
      <c r="Q41" s="1"/>
      <c r="R41" s="1"/>
      <c r="S41" s="1"/>
      <c r="T41" s="1"/>
    </row>
    <row r="42" spans="1:20" ht="48" customHeight="1">
      <c r="A42" s="150" t="s">
        <v>173</v>
      </c>
      <c r="B42" s="150"/>
      <c r="C42" s="150"/>
      <c r="D42" s="150"/>
      <c r="E42" s="150"/>
      <c r="F42" s="150"/>
      <c r="G42" s="150"/>
      <c r="H42" s="66"/>
    </row>
    <row r="43" spans="1:20" s="67" customFormat="1" ht="36" customHeight="1">
      <c r="A43" s="145" t="s">
        <v>137</v>
      </c>
      <c r="B43" s="145"/>
      <c r="C43" s="145"/>
      <c r="D43" s="145"/>
      <c r="E43" s="145"/>
      <c r="F43" s="145"/>
      <c r="G43" s="145"/>
    </row>
    <row r="44" spans="1:20" ht="17.25">
      <c r="A44" s="153" t="s">
        <v>138</v>
      </c>
      <c r="B44" s="153"/>
      <c r="C44" s="153"/>
      <c r="D44" s="153"/>
      <c r="E44" s="153"/>
      <c r="F44" s="153"/>
      <c r="G44" s="153"/>
    </row>
    <row r="45" spans="1:20">
      <c r="A45" s="153" t="s">
        <v>102</v>
      </c>
      <c r="B45" s="153"/>
      <c r="C45" s="153"/>
      <c r="D45" s="153"/>
      <c r="E45" s="153"/>
      <c r="F45" s="153"/>
      <c r="G45" s="153"/>
    </row>
  </sheetData>
  <mergeCells count="6">
    <mergeCell ref="A45:G45"/>
    <mergeCell ref="A3:G3"/>
    <mergeCell ref="B4:G4"/>
    <mergeCell ref="A42:G42"/>
    <mergeCell ref="A43:G43"/>
    <mergeCell ref="A44:G44"/>
  </mergeCells>
  <pageMargins left="0.7" right="0.7" top="0.75" bottom="0.75" header="0.3" footer="0.3"/>
  <pageSetup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view="pageBreakPreview" zoomScaleNormal="100" zoomScaleSheetLayoutView="100" workbookViewId="0"/>
  </sheetViews>
  <sheetFormatPr defaultRowHeight="15"/>
  <cols>
    <col min="1" max="1" width="7.85546875" style="35" customWidth="1"/>
    <col min="2" max="2" width="16.42578125" style="35" bestFit="1" customWidth="1"/>
    <col min="3" max="3" width="16" style="35" bestFit="1" customWidth="1"/>
    <col min="4" max="4" width="15" style="35" bestFit="1" customWidth="1"/>
    <col min="5" max="5" width="13.28515625" style="35" bestFit="1" customWidth="1"/>
    <col min="6" max="6" width="12.85546875" style="35" bestFit="1" customWidth="1"/>
    <col min="7" max="7" width="12" style="35" bestFit="1" customWidth="1"/>
    <col min="8" max="14" width="9.140625" style="35"/>
    <col min="15" max="20" width="10" style="35" bestFit="1" customWidth="1"/>
    <col min="21" max="16384" width="9.140625" style="35"/>
  </cols>
  <sheetData>
    <row r="1" spans="1:21">
      <c r="A1" s="2" t="s">
        <v>39</v>
      </c>
    </row>
    <row r="2" spans="1:21">
      <c r="A2" s="2" t="s">
        <v>154</v>
      </c>
    </row>
    <row r="3" spans="1:21">
      <c r="A3" s="145" t="s">
        <v>171</v>
      </c>
      <c r="B3" s="145"/>
      <c r="C3" s="145"/>
      <c r="D3" s="145"/>
      <c r="E3" s="145"/>
      <c r="F3" s="145"/>
      <c r="G3" s="145"/>
    </row>
    <row r="4" spans="1:21">
      <c r="A4" s="52"/>
      <c r="B4" s="147" t="s">
        <v>2</v>
      </c>
      <c r="C4" s="147"/>
      <c r="D4" s="147"/>
      <c r="E4" s="147"/>
      <c r="F4" s="147"/>
      <c r="G4" s="152"/>
    </row>
    <row r="5" spans="1:21" s="51" customFormat="1" ht="30">
      <c r="A5" s="53" t="s">
        <v>0</v>
      </c>
      <c r="B5" s="54" t="s">
        <v>3</v>
      </c>
      <c r="C5" s="54" t="s">
        <v>4</v>
      </c>
      <c r="D5" s="54" t="s">
        <v>5</v>
      </c>
      <c r="E5" s="134" t="s">
        <v>749</v>
      </c>
      <c r="F5" s="54" t="s">
        <v>6</v>
      </c>
      <c r="G5" s="64" t="s">
        <v>7</v>
      </c>
    </row>
    <row r="6" spans="1:21">
      <c r="A6" s="55">
        <v>1975</v>
      </c>
      <c r="B6" s="27">
        <v>0.74205399999999999</v>
      </c>
      <c r="C6" s="27">
        <v>4.06112E-2</v>
      </c>
      <c r="D6" s="27">
        <v>4.3674999999999999E-2</v>
      </c>
      <c r="E6" s="27">
        <v>5.2312700000000004E-2</v>
      </c>
      <c r="F6" s="27">
        <v>8.0759999999999998E-2</v>
      </c>
      <c r="G6" s="27">
        <v>4.0587400000000003E-2</v>
      </c>
      <c r="O6" s="1"/>
      <c r="P6" s="1"/>
      <c r="Q6" s="1"/>
      <c r="R6" s="1"/>
      <c r="S6" s="1"/>
      <c r="T6" s="1"/>
      <c r="U6" s="56"/>
    </row>
    <row r="7" spans="1:21">
      <c r="A7" s="57">
        <v>1976</v>
      </c>
      <c r="B7" s="58">
        <v>74.088099999999997</v>
      </c>
      <c r="C7" s="58">
        <v>4.4639600000000002</v>
      </c>
      <c r="D7" s="58">
        <v>4.1744000000000003</v>
      </c>
      <c r="E7" s="58">
        <v>5.83819</v>
      </c>
      <c r="F7" s="58">
        <v>7.8262999999999998</v>
      </c>
      <c r="G7" s="58">
        <v>3.609</v>
      </c>
      <c r="O7" s="1"/>
      <c r="P7" s="1"/>
      <c r="Q7" s="1"/>
      <c r="R7" s="1"/>
      <c r="S7" s="1"/>
      <c r="T7" s="1"/>
    </row>
    <row r="8" spans="1:21">
      <c r="A8" s="57">
        <v>1977</v>
      </c>
      <c r="B8" s="58">
        <v>74.507000000000005</v>
      </c>
      <c r="C8" s="58">
        <v>4.5867599999999999</v>
      </c>
      <c r="D8" s="58">
        <v>4.9234999999999998</v>
      </c>
      <c r="E8" s="58">
        <v>3.96461</v>
      </c>
      <c r="F8" s="58">
        <v>8.5383999999999993</v>
      </c>
      <c r="G8" s="58">
        <v>3.4797699999999998</v>
      </c>
      <c r="O8" s="1"/>
      <c r="P8" s="1"/>
      <c r="Q8" s="1"/>
      <c r="R8" s="1"/>
      <c r="S8" s="1"/>
      <c r="T8" s="1"/>
    </row>
    <row r="9" spans="1:21">
      <c r="A9" s="57">
        <v>1978</v>
      </c>
      <c r="B9" s="58">
        <v>73.644599999999997</v>
      </c>
      <c r="C9" s="58">
        <v>4.7293099999999999</v>
      </c>
      <c r="D9" s="58">
        <v>5.3189000000000002</v>
      </c>
      <c r="E9" s="58">
        <v>4.9409999999999998</v>
      </c>
      <c r="F9" s="58">
        <v>8.5007999999999999</v>
      </c>
      <c r="G9" s="58">
        <v>2.86544</v>
      </c>
      <c r="O9" s="1"/>
      <c r="P9" s="1"/>
      <c r="Q9" s="1"/>
      <c r="R9" s="1"/>
      <c r="S9" s="1"/>
      <c r="T9" s="1"/>
    </row>
    <row r="10" spans="1:21">
      <c r="A10" s="57">
        <v>1979</v>
      </c>
      <c r="B10" s="58">
        <v>72.400999999999996</v>
      </c>
      <c r="C10" s="58">
        <v>3.60615</v>
      </c>
      <c r="D10" s="58">
        <v>5.7363</v>
      </c>
      <c r="E10" s="58">
        <v>5.41873</v>
      </c>
      <c r="F10" s="58">
        <v>10.638</v>
      </c>
      <c r="G10" s="58">
        <v>2.19983</v>
      </c>
      <c r="O10" s="1"/>
      <c r="P10" s="1"/>
      <c r="Q10" s="1"/>
      <c r="R10" s="1"/>
      <c r="S10" s="1"/>
      <c r="T10" s="1"/>
    </row>
    <row r="11" spans="1:21">
      <c r="A11" s="57">
        <v>1980</v>
      </c>
      <c r="B11" s="58">
        <v>73.391199999999998</v>
      </c>
      <c r="C11" s="58">
        <v>3.1306699999999998</v>
      </c>
      <c r="D11" s="58">
        <v>5.9042000000000003</v>
      </c>
      <c r="E11" s="58">
        <v>5.2080399999999996</v>
      </c>
      <c r="F11" s="58">
        <v>9.9947999999999997</v>
      </c>
      <c r="G11" s="58">
        <v>2.3711000000000002</v>
      </c>
      <c r="O11" s="1"/>
      <c r="P11" s="1"/>
      <c r="Q11" s="1"/>
      <c r="R11" s="1"/>
      <c r="S11" s="1"/>
      <c r="T11" s="1"/>
    </row>
    <row r="12" spans="1:21">
      <c r="A12" s="57">
        <v>1981</v>
      </c>
      <c r="B12" s="58">
        <v>73.098399999999998</v>
      </c>
      <c r="C12" s="58">
        <v>2.9502999999999999</v>
      </c>
      <c r="D12" s="58">
        <v>6.0556999999999999</v>
      </c>
      <c r="E12" s="58">
        <v>6.1310099999999998</v>
      </c>
      <c r="F12" s="58">
        <v>9.6943999999999999</v>
      </c>
      <c r="G12" s="58">
        <v>2.0701700000000001</v>
      </c>
      <c r="O12" s="1"/>
      <c r="P12" s="1"/>
      <c r="Q12" s="1"/>
      <c r="R12" s="1"/>
      <c r="S12" s="1"/>
      <c r="T12" s="1"/>
    </row>
    <row r="13" spans="1:21">
      <c r="A13" s="57">
        <v>1982</v>
      </c>
      <c r="B13" s="58">
        <v>73.302099999999996</v>
      </c>
      <c r="C13" s="58">
        <v>1.8438300000000001</v>
      </c>
      <c r="D13" s="58">
        <v>6.2224000000000004</v>
      </c>
      <c r="E13" s="58">
        <v>6.0631000000000004</v>
      </c>
      <c r="F13" s="58">
        <v>10.766500000000001</v>
      </c>
      <c r="G13" s="58">
        <v>1.8019799999999999</v>
      </c>
      <c r="O13" s="1"/>
      <c r="P13" s="1"/>
      <c r="Q13" s="1"/>
      <c r="R13" s="1"/>
      <c r="S13" s="1"/>
      <c r="T13" s="1"/>
    </row>
    <row r="14" spans="1:21">
      <c r="A14" s="57">
        <v>1983</v>
      </c>
      <c r="B14" s="58">
        <v>72.462800000000001</v>
      </c>
      <c r="C14" s="58">
        <v>1.90212</v>
      </c>
      <c r="D14" s="58">
        <v>6.9202000000000004</v>
      </c>
      <c r="E14" s="58">
        <v>6.0378400000000001</v>
      </c>
      <c r="F14" s="58">
        <v>10.821300000000001</v>
      </c>
      <c r="G14" s="58">
        <v>1.8557699999999999</v>
      </c>
      <c r="O14" s="1"/>
      <c r="P14" s="1"/>
      <c r="Q14" s="1"/>
      <c r="R14" s="1"/>
      <c r="S14" s="1"/>
      <c r="T14" s="1"/>
    </row>
    <row r="15" spans="1:21">
      <c r="A15" s="57">
        <v>1984</v>
      </c>
      <c r="B15" s="58">
        <v>68.587800000000001</v>
      </c>
      <c r="C15" s="58">
        <v>1.5987899999999999</v>
      </c>
      <c r="D15" s="58">
        <v>8.0173000000000005</v>
      </c>
      <c r="E15" s="58">
        <v>7.1193400000000002</v>
      </c>
      <c r="F15" s="58">
        <v>12.771000000000001</v>
      </c>
      <c r="G15" s="58">
        <v>1.9057599999999999</v>
      </c>
      <c r="O15" s="1"/>
      <c r="P15" s="1"/>
      <c r="Q15" s="1"/>
      <c r="R15" s="1"/>
      <c r="S15" s="1"/>
      <c r="T15" s="1"/>
    </row>
    <row r="16" spans="1:21">
      <c r="A16" s="57">
        <v>1985</v>
      </c>
      <c r="B16" s="58">
        <v>69.153199999999998</v>
      </c>
      <c r="C16" s="58">
        <v>1.57308</v>
      </c>
      <c r="D16" s="58">
        <v>7.8369</v>
      </c>
      <c r="E16" s="58">
        <v>6.83657</v>
      </c>
      <c r="F16" s="58">
        <v>12.6248</v>
      </c>
      <c r="G16" s="58">
        <v>1.9754400000000001</v>
      </c>
      <c r="O16" s="1"/>
      <c r="P16" s="1"/>
      <c r="Q16" s="1"/>
      <c r="R16" s="1"/>
      <c r="S16" s="1"/>
      <c r="T16" s="1"/>
    </row>
    <row r="17" spans="1:20">
      <c r="A17" s="57">
        <v>1986</v>
      </c>
      <c r="B17" s="58">
        <v>69.601399999999998</v>
      </c>
      <c r="C17" s="58">
        <v>1.35711</v>
      </c>
      <c r="D17" s="58">
        <v>7.1984000000000004</v>
      </c>
      <c r="E17" s="58">
        <v>7.2775800000000004</v>
      </c>
      <c r="F17" s="58">
        <v>12.844200000000001</v>
      </c>
      <c r="G17" s="58">
        <v>1.7213099999999999</v>
      </c>
      <c r="O17" s="1"/>
      <c r="P17" s="1"/>
      <c r="Q17" s="1"/>
      <c r="R17" s="1"/>
      <c r="S17" s="1"/>
      <c r="T17" s="1"/>
    </row>
    <row r="18" spans="1:20">
      <c r="A18" s="57">
        <v>1987</v>
      </c>
      <c r="B18" s="58">
        <v>66.936599999999999</v>
      </c>
      <c r="C18" s="58">
        <v>1.15272</v>
      </c>
      <c r="D18" s="58">
        <v>8.3041</v>
      </c>
      <c r="E18" s="58">
        <v>6.97668</v>
      </c>
      <c r="F18" s="58">
        <v>14.498699999999999</v>
      </c>
      <c r="G18" s="58">
        <v>2.1311599999999999</v>
      </c>
      <c r="O18" s="1"/>
      <c r="P18" s="1"/>
      <c r="Q18" s="1"/>
      <c r="R18" s="1"/>
      <c r="S18" s="1"/>
      <c r="T18" s="1"/>
    </row>
    <row r="19" spans="1:20">
      <c r="A19" s="57">
        <v>1988</v>
      </c>
      <c r="B19" s="58">
        <v>68.792000000000002</v>
      </c>
      <c r="C19" s="58">
        <v>1.4136299999999999</v>
      </c>
      <c r="D19" s="58">
        <v>9.2600999999999996</v>
      </c>
      <c r="E19" s="58">
        <v>6.1833200000000001</v>
      </c>
      <c r="F19" s="58">
        <v>12.2674</v>
      </c>
      <c r="G19" s="58">
        <v>2.0835499999999998</v>
      </c>
      <c r="O19" s="1"/>
      <c r="P19" s="1"/>
      <c r="Q19" s="1"/>
      <c r="R19" s="1"/>
      <c r="S19" s="1"/>
      <c r="T19" s="1"/>
    </row>
    <row r="20" spans="1:20">
      <c r="A20" s="57">
        <v>1989</v>
      </c>
      <c r="B20" s="58">
        <v>67.5518</v>
      </c>
      <c r="C20" s="58">
        <v>1.6664300000000001</v>
      </c>
      <c r="D20" s="58">
        <v>8.4548000000000005</v>
      </c>
      <c r="E20" s="58">
        <v>6.9341499999999998</v>
      </c>
      <c r="F20" s="58">
        <v>12.914199999999999</v>
      </c>
      <c r="G20" s="58">
        <v>2.4786600000000001</v>
      </c>
      <c r="O20" s="1"/>
      <c r="P20" s="1"/>
      <c r="Q20" s="1"/>
      <c r="R20" s="1"/>
      <c r="S20" s="1"/>
      <c r="T20" s="1"/>
    </row>
    <row r="21" spans="1:20">
      <c r="A21" s="57">
        <v>1990</v>
      </c>
      <c r="B21" s="58">
        <v>68.251400000000004</v>
      </c>
      <c r="C21" s="58">
        <v>0.95652000000000004</v>
      </c>
      <c r="D21" s="58">
        <v>9.9869000000000003</v>
      </c>
      <c r="E21" s="58">
        <v>6.63523</v>
      </c>
      <c r="F21" s="58">
        <v>11.512700000000001</v>
      </c>
      <c r="G21" s="58">
        <v>2.6573099999999998</v>
      </c>
      <c r="O21" s="1"/>
      <c r="P21" s="1"/>
      <c r="Q21" s="1"/>
      <c r="R21" s="1"/>
      <c r="S21" s="1"/>
      <c r="T21" s="1"/>
    </row>
    <row r="22" spans="1:20">
      <c r="A22" s="57">
        <v>1991</v>
      </c>
      <c r="B22" s="58">
        <v>66.587800000000001</v>
      </c>
      <c r="C22" s="58">
        <v>1.06179</v>
      </c>
      <c r="D22" s="58">
        <v>9.6026000000000007</v>
      </c>
      <c r="E22" s="58">
        <v>7.8088100000000003</v>
      </c>
      <c r="F22" s="58">
        <v>12.2308</v>
      </c>
      <c r="G22" s="58">
        <v>2.70818</v>
      </c>
      <c r="O22" s="1"/>
      <c r="P22" s="1"/>
      <c r="Q22" s="1"/>
      <c r="R22" s="1"/>
      <c r="S22" s="1"/>
      <c r="T22" s="1"/>
    </row>
    <row r="23" spans="1:20">
      <c r="A23" s="57">
        <v>1992</v>
      </c>
      <c r="B23" s="58">
        <v>69.703299999999999</v>
      </c>
      <c r="C23" s="58">
        <v>0.72397</v>
      </c>
      <c r="D23" s="58">
        <v>10.2563</v>
      </c>
      <c r="E23" s="58">
        <v>6.55931</v>
      </c>
      <c r="F23" s="58">
        <v>10.3268</v>
      </c>
      <c r="G23" s="58">
        <v>2.4302999999999999</v>
      </c>
      <c r="O23" s="1"/>
      <c r="P23" s="1"/>
      <c r="Q23" s="1"/>
      <c r="R23" s="1"/>
      <c r="S23" s="1"/>
      <c r="T23" s="1"/>
    </row>
    <row r="24" spans="1:20">
      <c r="A24" s="57">
        <v>1993</v>
      </c>
      <c r="B24" s="58">
        <v>71.548400000000001</v>
      </c>
      <c r="C24" s="58">
        <v>0.85587000000000002</v>
      </c>
      <c r="D24" s="58">
        <v>9.8634000000000004</v>
      </c>
      <c r="E24" s="58">
        <v>5.68757</v>
      </c>
      <c r="F24" s="58">
        <v>9.6527999999999992</v>
      </c>
      <c r="G24" s="58">
        <v>2.3919999999999999</v>
      </c>
      <c r="O24" s="1"/>
      <c r="P24" s="1"/>
      <c r="Q24" s="1"/>
      <c r="R24" s="1"/>
      <c r="S24" s="1"/>
      <c r="T24" s="1"/>
    </row>
    <row r="25" spans="1:20">
      <c r="A25" s="57">
        <v>1994</v>
      </c>
      <c r="B25" s="58">
        <v>74.27</v>
      </c>
      <c r="C25" s="58">
        <v>0.72328000000000003</v>
      </c>
      <c r="D25" s="58">
        <v>8.5528999999999993</v>
      </c>
      <c r="E25" s="58">
        <v>6.1626200000000004</v>
      </c>
      <c r="F25" s="58">
        <v>8.4777000000000005</v>
      </c>
      <c r="G25" s="58">
        <v>1.81351</v>
      </c>
      <c r="O25" s="1"/>
      <c r="P25" s="1"/>
      <c r="Q25" s="1"/>
      <c r="R25" s="1"/>
      <c r="S25" s="1"/>
      <c r="T25" s="1"/>
    </row>
    <row r="26" spans="1:20">
      <c r="A26" s="57">
        <v>1995</v>
      </c>
      <c r="B26" s="58">
        <v>73.5154</v>
      </c>
      <c r="C26" s="58">
        <v>0.59685999999999995</v>
      </c>
      <c r="D26" s="58">
        <v>8.8008000000000006</v>
      </c>
      <c r="E26" s="58">
        <v>5.5555599999999998</v>
      </c>
      <c r="F26" s="58">
        <v>9.3838000000000008</v>
      </c>
      <c r="G26" s="58">
        <v>2.1476500000000001</v>
      </c>
      <c r="O26" s="1"/>
      <c r="P26" s="1"/>
      <c r="Q26" s="1"/>
      <c r="R26" s="1"/>
      <c r="S26" s="1"/>
      <c r="T26" s="1"/>
    </row>
    <row r="27" spans="1:20">
      <c r="A27" s="57">
        <v>1996</v>
      </c>
      <c r="B27" s="58">
        <v>74.175200000000004</v>
      </c>
      <c r="C27" s="58">
        <v>0.68611999999999995</v>
      </c>
      <c r="D27" s="58">
        <v>9.4276999999999997</v>
      </c>
      <c r="E27" s="58">
        <v>4.6208799999999997</v>
      </c>
      <c r="F27" s="58">
        <v>9.1885999999999992</v>
      </c>
      <c r="G27" s="58">
        <v>1.9016</v>
      </c>
      <c r="O27" s="1"/>
      <c r="P27" s="1"/>
      <c r="Q27" s="1"/>
      <c r="R27" s="1"/>
      <c r="S27" s="1"/>
      <c r="T27" s="1"/>
    </row>
    <row r="28" spans="1:20">
      <c r="A28" s="57">
        <v>1997</v>
      </c>
      <c r="B28" s="58">
        <v>74.086100000000002</v>
      </c>
      <c r="C28" s="58">
        <v>0.74404999999999999</v>
      </c>
      <c r="D28" s="58">
        <v>8.2743000000000002</v>
      </c>
      <c r="E28" s="58">
        <v>6.2492599999999996</v>
      </c>
      <c r="F28" s="58">
        <v>8.6588999999999992</v>
      </c>
      <c r="G28" s="58">
        <v>1.9873499999999999</v>
      </c>
      <c r="O28" s="1"/>
      <c r="P28" s="1"/>
      <c r="Q28" s="1"/>
      <c r="R28" s="1"/>
      <c r="S28" s="1"/>
      <c r="T28" s="1"/>
    </row>
    <row r="29" spans="1:20">
      <c r="A29" s="57">
        <v>1998</v>
      </c>
      <c r="B29" s="58">
        <v>72.813100000000006</v>
      </c>
      <c r="C29" s="58">
        <v>0.54578000000000004</v>
      </c>
      <c r="D29" s="58">
        <v>9.5444999999999993</v>
      </c>
      <c r="E29" s="58">
        <v>5.8552600000000004</v>
      </c>
      <c r="F29" s="58">
        <v>9.0683000000000007</v>
      </c>
      <c r="G29" s="58">
        <v>2.1730900000000002</v>
      </c>
      <c r="O29" s="1"/>
      <c r="P29" s="1"/>
      <c r="Q29" s="1"/>
      <c r="R29" s="1"/>
      <c r="S29" s="1"/>
      <c r="T29" s="1"/>
    </row>
    <row r="30" spans="1:20">
      <c r="A30" s="57">
        <v>1999</v>
      </c>
      <c r="B30" s="58">
        <v>73.819299999999998</v>
      </c>
      <c r="C30" s="58">
        <v>0.37952000000000002</v>
      </c>
      <c r="D30" s="58">
        <v>10.439399999999999</v>
      </c>
      <c r="E30" s="58">
        <v>5.6415100000000002</v>
      </c>
      <c r="F30" s="58">
        <v>7.9371</v>
      </c>
      <c r="G30" s="58">
        <v>1.7831999999999999</v>
      </c>
      <c r="O30" s="1"/>
      <c r="P30" s="1"/>
      <c r="Q30" s="1"/>
      <c r="R30" s="1"/>
      <c r="S30" s="1"/>
      <c r="T30" s="1"/>
    </row>
    <row r="31" spans="1:20">
      <c r="A31" s="57">
        <v>2000</v>
      </c>
      <c r="B31" s="58">
        <v>74.994100000000003</v>
      </c>
      <c r="C31" s="58">
        <v>0.84948000000000001</v>
      </c>
      <c r="D31" s="58">
        <v>9.2909000000000006</v>
      </c>
      <c r="E31" s="58">
        <v>5.7713400000000004</v>
      </c>
      <c r="F31" s="58">
        <v>7.2477999999999998</v>
      </c>
      <c r="G31" s="58">
        <v>1.8464100000000001</v>
      </c>
      <c r="O31" s="1"/>
      <c r="P31" s="1"/>
      <c r="Q31" s="1"/>
      <c r="R31" s="1"/>
      <c r="S31" s="1"/>
      <c r="T31" s="1"/>
    </row>
    <row r="32" spans="1:20">
      <c r="A32" s="57">
        <v>2001</v>
      </c>
      <c r="B32" s="58">
        <v>76.091300000000004</v>
      </c>
      <c r="C32" s="58">
        <v>0.85011000000000003</v>
      </c>
      <c r="D32" s="58">
        <v>8.1499000000000006</v>
      </c>
      <c r="E32" s="58">
        <v>5.4325999999999999</v>
      </c>
      <c r="F32" s="58">
        <v>7.6391999999999998</v>
      </c>
      <c r="G32" s="58">
        <v>1.8369</v>
      </c>
      <c r="O32" s="1"/>
      <c r="P32" s="1"/>
      <c r="Q32" s="1"/>
      <c r="R32" s="1"/>
      <c r="S32" s="1"/>
      <c r="T32" s="1"/>
    </row>
    <row r="33" spans="1:20">
      <c r="A33" s="57">
        <v>2002</v>
      </c>
      <c r="B33" s="58">
        <v>77.356399999999994</v>
      </c>
      <c r="C33" s="58">
        <v>0.52898999999999996</v>
      </c>
      <c r="D33" s="58">
        <v>8.8954000000000004</v>
      </c>
      <c r="E33" s="58">
        <v>5.8919800000000002</v>
      </c>
      <c r="F33" s="58">
        <v>5.4842000000000004</v>
      </c>
      <c r="G33" s="58">
        <v>1.84301</v>
      </c>
      <c r="O33" s="1"/>
      <c r="P33" s="1"/>
      <c r="Q33" s="1"/>
      <c r="R33" s="1"/>
      <c r="S33" s="1"/>
      <c r="T33" s="1"/>
    </row>
    <row r="34" spans="1:20">
      <c r="A34" s="57">
        <v>2003</v>
      </c>
      <c r="B34" s="58">
        <v>78.704099999999997</v>
      </c>
      <c r="C34" s="58">
        <v>0.39979999999999999</v>
      </c>
      <c r="D34" s="58">
        <v>8.6731999999999996</v>
      </c>
      <c r="E34" s="58">
        <v>4.9757800000000003</v>
      </c>
      <c r="F34" s="58">
        <v>5.8967999999999998</v>
      </c>
      <c r="G34" s="58">
        <v>1.35033</v>
      </c>
      <c r="O34" s="1"/>
      <c r="P34" s="1"/>
      <c r="Q34" s="1"/>
      <c r="R34" s="1"/>
      <c r="S34" s="1"/>
      <c r="T34" s="1"/>
    </row>
    <row r="35" spans="1:20">
      <c r="A35" s="57">
        <v>2004</v>
      </c>
      <c r="B35" s="58">
        <v>78.748999999999995</v>
      </c>
      <c r="C35" s="58">
        <v>0.58599999999999997</v>
      </c>
      <c r="D35" s="58">
        <v>8.7426999999999992</v>
      </c>
      <c r="E35" s="58">
        <v>4.7567000000000004</v>
      </c>
      <c r="F35" s="58">
        <v>5.6387999999999998</v>
      </c>
      <c r="G35" s="58">
        <v>1.5268699999999999</v>
      </c>
      <c r="O35" s="1"/>
      <c r="P35" s="1"/>
      <c r="Q35" s="1"/>
      <c r="R35" s="1"/>
      <c r="S35" s="1"/>
      <c r="T35" s="1"/>
    </row>
    <row r="36" spans="1:20">
      <c r="A36" s="57">
        <v>2005</v>
      </c>
      <c r="B36" s="58">
        <v>77.491</v>
      </c>
      <c r="C36" s="58">
        <v>0.77446999999999999</v>
      </c>
      <c r="D36" s="58">
        <v>8.9777000000000005</v>
      </c>
      <c r="E36" s="58">
        <v>5.1021400000000003</v>
      </c>
      <c r="F36" s="58">
        <v>6.1981000000000002</v>
      </c>
      <c r="G36" s="58">
        <v>1.4565900000000001</v>
      </c>
      <c r="O36" s="1"/>
      <c r="P36" s="1"/>
      <c r="Q36" s="1"/>
      <c r="R36" s="1"/>
      <c r="S36" s="1"/>
      <c r="T36" s="1"/>
    </row>
    <row r="37" spans="1:20">
      <c r="A37" s="57">
        <v>2006</v>
      </c>
      <c r="B37" s="58">
        <v>75.683899999999994</v>
      </c>
      <c r="C37" s="58">
        <v>0.46694999999999998</v>
      </c>
      <c r="D37" s="58">
        <v>9.7378</v>
      </c>
      <c r="E37" s="58">
        <v>5.2889799999999996</v>
      </c>
      <c r="F37" s="58">
        <v>7.1387999999999998</v>
      </c>
      <c r="G37" s="58">
        <v>1.68357</v>
      </c>
      <c r="O37" s="1"/>
      <c r="P37" s="1"/>
      <c r="Q37" s="1"/>
      <c r="R37" s="1"/>
      <c r="S37" s="1"/>
      <c r="T37" s="1"/>
    </row>
    <row r="38" spans="1:20">
      <c r="A38" s="57">
        <v>2007</v>
      </c>
      <c r="B38" s="58">
        <v>78.826300000000003</v>
      </c>
      <c r="C38" s="58">
        <v>0.51739000000000002</v>
      </c>
      <c r="D38" s="58">
        <v>8.3701000000000008</v>
      </c>
      <c r="E38" s="58">
        <v>4.7422500000000003</v>
      </c>
      <c r="F38" s="58">
        <v>5.7754000000000003</v>
      </c>
      <c r="G38" s="58">
        <v>1.76864</v>
      </c>
      <c r="O38" s="1"/>
      <c r="P38" s="1"/>
      <c r="Q38" s="1"/>
      <c r="R38" s="1"/>
      <c r="S38" s="1"/>
      <c r="T38" s="1"/>
    </row>
    <row r="39" spans="1:20">
      <c r="A39" s="57">
        <v>2008</v>
      </c>
      <c r="B39" s="58">
        <v>77.852699999999999</v>
      </c>
      <c r="C39" s="58">
        <v>0.47175</v>
      </c>
      <c r="D39" s="58">
        <v>8.9074000000000009</v>
      </c>
      <c r="E39" s="58">
        <v>5.8787000000000003</v>
      </c>
      <c r="F39" s="58">
        <v>4.7648000000000001</v>
      </c>
      <c r="G39" s="58">
        <v>2.1245799999999999</v>
      </c>
      <c r="O39" s="1"/>
      <c r="P39" s="1"/>
      <c r="Q39" s="1"/>
      <c r="R39" s="1"/>
      <c r="S39" s="1"/>
      <c r="T39" s="1"/>
    </row>
    <row r="40" spans="1:20">
      <c r="A40" s="57">
        <v>2009</v>
      </c>
      <c r="B40" s="58">
        <v>76.859399999999994</v>
      </c>
      <c r="C40" s="58">
        <v>0.49267</v>
      </c>
      <c r="D40" s="58">
        <v>9.8172999999999995</v>
      </c>
      <c r="E40" s="58">
        <v>5.2481</v>
      </c>
      <c r="F40" s="58">
        <v>5.3726000000000003</v>
      </c>
      <c r="G40" s="58">
        <v>2.2099000000000002</v>
      </c>
      <c r="O40" s="1"/>
      <c r="P40" s="1"/>
      <c r="Q40" s="1"/>
      <c r="R40" s="1"/>
      <c r="S40" s="1"/>
      <c r="T40" s="1"/>
    </row>
    <row r="41" spans="1:20">
      <c r="A41" s="61">
        <v>2010</v>
      </c>
      <c r="B41" s="62">
        <v>80.1982</v>
      </c>
      <c r="C41" s="62">
        <v>0.52441000000000004</v>
      </c>
      <c r="D41" s="62">
        <v>7.5762</v>
      </c>
      <c r="E41" s="62">
        <v>5.5620900000000004</v>
      </c>
      <c r="F41" s="62">
        <v>4.2634999999999996</v>
      </c>
      <c r="G41" s="62">
        <v>1.87561</v>
      </c>
      <c r="O41" s="1"/>
      <c r="P41" s="1"/>
      <c r="Q41" s="1"/>
      <c r="R41" s="1"/>
      <c r="S41" s="1"/>
      <c r="T41" s="1"/>
    </row>
    <row r="42" spans="1:20" ht="48" customHeight="1">
      <c r="A42" s="150" t="s">
        <v>173</v>
      </c>
      <c r="B42" s="150"/>
      <c r="C42" s="150"/>
      <c r="D42" s="150"/>
      <c r="E42" s="150"/>
      <c r="F42" s="150"/>
      <c r="G42" s="150"/>
      <c r="H42" s="66"/>
    </row>
    <row r="43" spans="1:20" s="67" customFormat="1" ht="36" customHeight="1">
      <c r="A43" s="145" t="s">
        <v>137</v>
      </c>
      <c r="B43" s="145"/>
      <c r="C43" s="145"/>
      <c r="D43" s="145"/>
      <c r="E43" s="145"/>
      <c r="F43" s="145"/>
      <c r="G43" s="145"/>
    </row>
    <row r="44" spans="1:20" ht="17.25">
      <c r="A44" s="153" t="s">
        <v>138</v>
      </c>
      <c r="B44" s="153"/>
      <c r="C44" s="153"/>
      <c r="D44" s="153"/>
      <c r="E44" s="153"/>
      <c r="F44" s="153"/>
      <c r="G44" s="153"/>
    </row>
    <row r="45" spans="1:20">
      <c r="A45" s="153" t="s">
        <v>102</v>
      </c>
      <c r="B45" s="153"/>
      <c r="C45" s="153"/>
      <c r="D45" s="153"/>
      <c r="E45" s="153"/>
      <c r="F45" s="153"/>
      <c r="G45" s="153"/>
    </row>
  </sheetData>
  <mergeCells count="6">
    <mergeCell ref="A45:G45"/>
    <mergeCell ref="A3:G3"/>
    <mergeCell ref="B4:G4"/>
    <mergeCell ref="A42:G42"/>
    <mergeCell ref="A43:G43"/>
    <mergeCell ref="A44:G44"/>
  </mergeCells>
  <pageMargins left="0.7" right="0.7" top="0.75" bottom="0.75" header="0.3" footer="0.3"/>
  <pageSetup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view="pageBreakPreview" zoomScaleNormal="100" zoomScaleSheetLayoutView="100" workbookViewId="0"/>
  </sheetViews>
  <sheetFormatPr defaultRowHeight="15"/>
  <cols>
    <col min="1" max="1" width="7.85546875" style="35" customWidth="1"/>
    <col min="2" max="2" width="16.42578125" style="35" bestFit="1" customWidth="1"/>
    <col min="3" max="3" width="16" style="35" bestFit="1" customWidth="1"/>
    <col min="4" max="4" width="15" style="35" bestFit="1" customWidth="1"/>
    <col min="5" max="5" width="13.28515625" style="35" bestFit="1" customWidth="1"/>
    <col min="6" max="6" width="12.85546875" style="35" bestFit="1" customWidth="1"/>
    <col min="7" max="7" width="12" style="35" bestFit="1" customWidth="1"/>
    <col min="8" max="14" width="9.140625" style="35"/>
    <col min="15" max="20" width="10" style="35" bestFit="1" customWidth="1"/>
    <col min="21" max="16384" width="9.140625" style="35"/>
  </cols>
  <sheetData>
    <row r="1" spans="1:21">
      <c r="A1" s="2" t="s">
        <v>40</v>
      </c>
    </row>
    <row r="2" spans="1:21">
      <c r="A2" s="2" t="s">
        <v>155</v>
      </c>
    </row>
    <row r="3" spans="1:21">
      <c r="A3" s="145" t="s">
        <v>171</v>
      </c>
      <c r="B3" s="145"/>
      <c r="C3" s="145"/>
      <c r="D3" s="145"/>
      <c r="E3" s="145"/>
      <c r="F3" s="145"/>
      <c r="G3" s="145"/>
    </row>
    <row r="4" spans="1:21">
      <c r="A4" s="52"/>
      <c r="B4" s="147" t="s">
        <v>2</v>
      </c>
      <c r="C4" s="147"/>
      <c r="D4" s="147"/>
      <c r="E4" s="147"/>
      <c r="F4" s="147"/>
      <c r="G4" s="152"/>
    </row>
    <row r="5" spans="1:21" s="51" customFormat="1" ht="30">
      <c r="A5" s="53" t="s">
        <v>0</v>
      </c>
      <c r="B5" s="54" t="s">
        <v>3</v>
      </c>
      <c r="C5" s="54" t="s">
        <v>4</v>
      </c>
      <c r="D5" s="54" t="s">
        <v>5</v>
      </c>
      <c r="E5" s="134" t="s">
        <v>749</v>
      </c>
      <c r="F5" s="54" t="s">
        <v>6</v>
      </c>
      <c r="G5" s="64" t="s">
        <v>7</v>
      </c>
    </row>
    <row r="6" spans="1:21">
      <c r="A6" s="55">
        <v>1975</v>
      </c>
      <c r="B6" s="27">
        <v>0.56814900000000002</v>
      </c>
      <c r="C6" s="27">
        <v>1.27653E-2</v>
      </c>
      <c r="D6" s="27">
        <v>0.10883</v>
      </c>
      <c r="E6" s="27">
        <v>0.111619</v>
      </c>
      <c r="F6" s="27">
        <v>0.15839800000000001</v>
      </c>
      <c r="G6" s="27">
        <v>4.0240200000000004E-2</v>
      </c>
      <c r="O6" s="1"/>
      <c r="P6" s="1"/>
      <c r="Q6" s="1"/>
      <c r="R6" s="1"/>
      <c r="S6" s="1"/>
      <c r="T6" s="1"/>
      <c r="U6" s="56"/>
    </row>
    <row r="7" spans="1:21">
      <c r="A7" s="57">
        <v>1976</v>
      </c>
      <c r="B7" s="58">
        <v>55.712899999999998</v>
      </c>
      <c r="C7" s="58">
        <v>1.11972</v>
      </c>
      <c r="D7" s="58">
        <v>10.873900000000001</v>
      </c>
      <c r="E7" s="58">
        <v>10.8203</v>
      </c>
      <c r="F7" s="58">
        <v>16.7334</v>
      </c>
      <c r="G7" s="58">
        <v>4.7397600000000004</v>
      </c>
      <c r="O7" s="1"/>
      <c r="P7" s="1"/>
      <c r="Q7" s="1"/>
      <c r="R7" s="1"/>
      <c r="S7" s="1"/>
      <c r="T7" s="1"/>
    </row>
    <row r="8" spans="1:21">
      <c r="A8" s="57">
        <v>1977</v>
      </c>
      <c r="B8" s="58">
        <v>56.660299999999999</v>
      </c>
      <c r="C8" s="58">
        <v>1.0358000000000001</v>
      </c>
      <c r="D8" s="58">
        <v>10.9648</v>
      </c>
      <c r="E8" s="58">
        <v>10.164</v>
      </c>
      <c r="F8" s="58">
        <v>17.020299999999999</v>
      </c>
      <c r="G8" s="58">
        <v>4.1547900000000002</v>
      </c>
      <c r="O8" s="1"/>
      <c r="P8" s="1"/>
      <c r="Q8" s="1"/>
      <c r="R8" s="1"/>
      <c r="S8" s="1"/>
      <c r="T8" s="1"/>
    </row>
    <row r="9" spans="1:21">
      <c r="A9" s="57">
        <v>1978</v>
      </c>
      <c r="B9" s="58">
        <v>55.737699999999997</v>
      </c>
      <c r="C9" s="58">
        <v>0.68562000000000001</v>
      </c>
      <c r="D9" s="58">
        <v>11.5845</v>
      </c>
      <c r="E9" s="58">
        <v>10.315200000000001</v>
      </c>
      <c r="F9" s="58">
        <v>16.667200000000001</v>
      </c>
      <c r="G9" s="58">
        <v>5.0098700000000003</v>
      </c>
      <c r="O9" s="1"/>
      <c r="P9" s="1"/>
      <c r="Q9" s="1"/>
      <c r="R9" s="1"/>
      <c r="S9" s="1"/>
      <c r="T9" s="1"/>
    </row>
    <row r="10" spans="1:21">
      <c r="A10" s="57">
        <v>1979</v>
      </c>
      <c r="B10" s="58">
        <v>54.805500000000002</v>
      </c>
      <c r="C10" s="58">
        <v>0.74495999999999996</v>
      </c>
      <c r="D10" s="58">
        <v>11.2035</v>
      </c>
      <c r="E10" s="58">
        <v>10.2098</v>
      </c>
      <c r="F10" s="58">
        <v>19.4345</v>
      </c>
      <c r="G10" s="58">
        <v>3.60188</v>
      </c>
      <c r="O10" s="1"/>
      <c r="P10" s="1"/>
      <c r="Q10" s="1"/>
      <c r="R10" s="1"/>
      <c r="S10" s="1"/>
      <c r="T10" s="1"/>
    </row>
    <row r="11" spans="1:21">
      <c r="A11" s="57">
        <v>1980</v>
      </c>
      <c r="B11" s="58">
        <v>54.666400000000003</v>
      </c>
      <c r="C11" s="58">
        <v>0.45406000000000002</v>
      </c>
      <c r="D11" s="58">
        <v>11.9748</v>
      </c>
      <c r="E11" s="58">
        <v>11.041399999999999</v>
      </c>
      <c r="F11" s="58">
        <v>19.400300000000001</v>
      </c>
      <c r="G11" s="58">
        <v>2.4629400000000001</v>
      </c>
      <c r="O11" s="1"/>
      <c r="P11" s="1"/>
      <c r="Q11" s="1"/>
      <c r="R11" s="1"/>
      <c r="S11" s="1"/>
      <c r="T11" s="1"/>
    </row>
    <row r="12" spans="1:21">
      <c r="A12" s="57">
        <v>1981</v>
      </c>
      <c r="B12" s="58">
        <v>54.767600000000002</v>
      </c>
      <c r="C12" s="58">
        <v>0.20988999999999999</v>
      </c>
      <c r="D12" s="58">
        <v>11.069800000000001</v>
      </c>
      <c r="E12" s="58">
        <v>10.562200000000001</v>
      </c>
      <c r="F12" s="58">
        <v>20.671900000000001</v>
      </c>
      <c r="G12" s="58">
        <v>2.7186599999999999</v>
      </c>
      <c r="O12" s="1"/>
      <c r="P12" s="1"/>
      <c r="Q12" s="1"/>
      <c r="R12" s="1"/>
      <c r="S12" s="1"/>
      <c r="T12" s="1"/>
    </row>
    <row r="13" spans="1:21">
      <c r="A13" s="57">
        <v>1982</v>
      </c>
      <c r="B13" s="58">
        <v>54.575699999999998</v>
      </c>
      <c r="C13" s="58">
        <v>0.29719000000000001</v>
      </c>
      <c r="D13" s="58">
        <v>9.5119000000000007</v>
      </c>
      <c r="E13" s="58">
        <v>10.350300000000001</v>
      </c>
      <c r="F13" s="58">
        <v>22.754300000000001</v>
      </c>
      <c r="G13" s="58">
        <v>2.5106700000000002</v>
      </c>
      <c r="O13" s="1"/>
      <c r="P13" s="1"/>
      <c r="Q13" s="1"/>
      <c r="R13" s="1"/>
      <c r="S13" s="1"/>
      <c r="T13" s="1"/>
    </row>
    <row r="14" spans="1:21">
      <c r="A14" s="57">
        <v>1983</v>
      </c>
      <c r="B14" s="58">
        <v>53.220199999999998</v>
      </c>
      <c r="C14" s="58">
        <v>0.26318000000000003</v>
      </c>
      <c r="D14" s="58">
        <v>11.2623</v>
      </c>
      <c r="E14" s="58">
        <v>10.3215</v>
      </c>
      <c r="F14" s="58">
        <v>22.559699999999999</v>
      </c>
      <c r="G14" s="58">
        <v>2.3730099999999998</v>
      </c>
      <c r="O14" s="1"/>
      <c r="P14" s="1"/>
      <c r="Q14" s="1"/>
      <c r="R14" s="1"/>
      <c r="S14" s="1"/>
      <c r="T14" s="1"/>
    </row>
    <row r="15" spans="1:21">
      <c r="A15" s="57">
        <v>1984</v>
      </c>
      <c r="B15" s="58">
        <v>50.361199999999997</v>
      </c>
      <c r="C15" s="58">
        <v>0.13124</v>
      </c>
      <c r="D15" s="58">
        <v>10.486800000000001</v>
      </c>
      <c r="E15" s="58">
        <v>10.8131</v>
      </c>
      <c r="F15" s="58">
        <v>25.8645</v>
      </c>
      <c r="G15" s="58">
        <v>2.3432900000000001</v>
      </c>
      <c r="O15" s="1"/>
      <c r="P15" s="1"/>
      <c r="Q15" s="1"/>
      <c r="R15" s="1"/>
      <c r="S15" s="1"/>
      <c r="T15" s="1"/>
    </row>
    <row r="16" spans="1:21">
      <c r="A16" s="57">
        <v>1985</v>
      </c>
      <c r="B16" s="58">
        <v>50.4621</v>
      </c>
      <c r="C16" s="58">
        <v>0.16214000000000001</v>
      </c>
      <c r="D16" s="58">
        <v>11.8575</v>
      </c>
      <c r="E16" s="58">
        <v>11.1738</v>
      </c>
      <c r="F16" s="58">
        <v>24.204899999999999</v>
      </c>
      <c r="G16" s="58">
        <v>2.13964</v>
      </c>
      <c r="O16" s="1"/>
      <c r="P16" s="1"/>
      <c r="Q16" s="1"/>
      <c r="R16" s="1"/>
      <c r="S16" s="1"/>
      <c r="T16" s="1"/>
    </row>
    <row r="17" spans="1:20">
      <c r="A17" s="57">
        <v>1986</v>
      </c>
      <c r="B17" s="58">
        <v>50.782600000000002</v>
      </c>
      <c r="C17" s="58">
        <v>0.27029999999999998</v>
      </c>
      <c r="D17" s="58">
        <v>12.847799999999999</v>
      </c>
      <c r="E17" s="58">
        <v>10.8985</v>
      </c>
      <c r="F17" s="58">
        <v>22.6999</v>
      </c>
      <c r="G17" s="58">
        <v>2.50088</v>
      </c>
      <c r="O17" s="1"/>
      <c r="P17" s="1"/>
      <c r="Q17" s="1"/>
      <c r="R17" s="1"/>
      <c r="S17" s="1"/>
      <c r="T17" s="1"/>
    </row>
    <row r="18" spans="1:20">
      <c r="A18" s="57">
        <v>1987</v>
      </c>
      <c r="B18" s="58">
        <v>50.189700000000002</v>
      </c>
      <c r="C18" s="58">
        <v>0.26122000000000001</v>
      </c>
      <c r="D18" s="58">
        <v>12.691700000000001</v>
      </c>
      <c r="E18" s="58">
        <v>11.3561</v>
      </c>
      <c r="F18" s="58">
        <v>22.767700000000001</v>
      </c>
      <c r="G18" s="58">
        <v>2.7336100000000001</v>
      </c>
      <c r="O18" s="1"/>
      <c r="P18" s="1"/>
      <c r="Q18" s="1"/>
      <c r="R18" s="1"/>
      <c r="S18" s="1"/>
      <c r="T18" s="1"/>
    </row>
    <row r="19" spans="1:20">
      <c r="A19" s="57">
        <v>1988</v>
      </c>
      <c r="B19" s="58">
        <v>49.537700000000001</v>
      </c>
      <c r="C19" s="58">
        <v>0.35891000000000001</v>
      </c>
      <c r="D19" s="58">
        <v>12.9709</v>
      </c>
      <c r="E19" s="58">
        <v>10.8582</v>
      </c>
      <c r="F19" s="58">
        <v>23.215599999999998</v>
      </c>
      <c r="G19" s="58">
        <v>3.0586799999999998</v>
      </c>
      <c r="O19" s="1"/>
      <c r="P19" s="1"/>
      <c r="Q19" s="1"/>
      <c r="R19" s="1"/>
      <c r="S19" s="1"/>
      <c r="T19" s="1"/>
    </row>
    <row r="20" spans="1:20">
      <c r="A20" s="57">
        <v>1989</v>
      </c>
      <c r="B20" s="58">
        <v>49.770400000000002</v>
      </c>
      <c r="C20" s="58">
        <v>9.6409999999999996E-2</v>
      </c>
      <c r="D20" s="58">
        <v>12.8589</v>
      </c>
      <c r="E20" s="58">
        <v>11.0366</v>
      </c>
      <c r="F20" s="58">
        <v>23.747599999999998</v>
      </c>
      <c r="G20" s="58">
        <v>2.4901</v>
      </c>
      <c r="O20" s="1"/>
      <c r="P20" s="1"/>
      <c r="Q20" s="1"/>
      <c r="R20" s="1"/>
      <c r="S20" s="1"/>
      <c r="T20" s="1"/>
    </row>
    <row r="21" spans="1:20">
      <c r="A21" s="57">
        <v>1990</v>
      </c>
      <c r="B21" s="58">
        <v>48.077399999999997</v>
      </c>
      <c r="C21" s="58">
        <v>0.25153999999999999</v>
      </c>
      <c r="D21" s="58">
        <v>13.3018</v>
      </c>
      <c r="E21" s="58">
        <v>13.011900000000001</v>
      </c>
      <c r="F21" s="58">
        <v>22.986799999999999</v>
      </c>
      <c r="G21" s="58">
        <v>2.3705099999999999</v>
      </c>
      <c r="O21" s="1"/>
      <c r="P21" s="1"/>
      <c r="Q21" s="1"/>
      <c r="R21" s="1"/>
      <c r="S21" s="1"/>
      <c r="T21" s="1"/>
    </row>
    <row r="22" spans="1:20">
      <c r="A22" s="57">
        <v>1991</v>
      </c>
      <c r="B22" s="58">
        <v>50.0642</v>
      </c>
      <c r="C22" s="58">
        <v>0.26411000000000001</v>
      </c>
      <c r="D22" s="58">
        <v>14.415800000000001</v>
      </c>
      <c r="E22" s="58">
        <v>13.046799999999999</v>
      </c>
      <c r="F22" s="58">
        <v>19.290700000000001</v>
      </c>
      <c r="G22" s="58">
        <v>2.9184600000000001</v>
      </c>
      <c r="O22" s="1"/>
      <c r="P22" s="1"/>
      <c r="Q22" s="1"/>
      <c r="R22" s="1"/>
      <c r="S22" s="1"/>
      <c r="T22" s="1"/>
    </row>
    <row r="23" spans="1:20">
      <c r="A23" s="57">
        <v>1992</v>
      </c>
      <c r="B23" s="58">
        <v>52.701000000000001</v>
      </c>
      <c r="C23" s="58">
        <v>0.13658000000000001</v>
      </c>
      <c r="D23" s="58">
        <v>15.087</v>
      </c>
      <c r="E23" s="58">
        <v>12.461399999999999</v>
      </c>
      <c r="F23" s="58">
        <v>16.585999999999999</v>
      </c>
      <c r="G23" s="58">
        <v>3.0279400000000001</v>
      </c>
      <c r="O23" s="1"/>
      <c r="P23" s="1"/>
      <c r="Q23" s="1"/>
      <c r="R23" s="1"/>
      <c r="S23" s="1"/>
      <c r="T23" s="1"/>
    </row>
    <row r="24" spans="1:20">
      <c r="A24" s="57">
        <v>1993</v>
      </c>
      <c r="B24" s="58">
        <v>53.878999999999998</v>
      </c>
      <c r="C24" s="58">
        <v>0.38662000000000002</v>
      </c>
      <c r="D24" s="58">
        <v>15.8476</v>
      </c>
      <c r="E24" s="58">
        <v>12.102</v>
      </c>
      <c r="F24" s="58">
        <v>14.4719</v>
      </c>
      <c r="G24" s="58">
        <v>3.3129599999999999</v>
      </c>
      <c r="O24" s="1"/>
      <c r="P24" s="1"/>
      <c r="Q24" s="1"/>
      <c r="R24" s="1"/>
      <c r="S24" s="1"/>
      <c r="T24" s="1"/>
    </row>
    <row r="25" spans="1:20">
      <c r="A25" s="57">
        <v>1994</v>
      </c>
      <c r="B25" s="58">
        <v>56.387900000000002</v>
      </c>
      <c r="C25" s="58">
        <v>0.44381999999999999</v>
      </c>
      <c r="D25" s="58">
        <v>14.462400000000001</v>
      </c>
      <c r="E25" s="58">
        <v>10.9237</v>
      </c>
      <c r="F25" s="58">
        <v>14.5756</v>
      </c>
      <c r="G25" s="58">
        <v>3.2065800000000002</v>
      </c>
      <c r="O25" s="1"/>
      <c r="P25" s="1"/>
      <c r="Q25" s="1"/>
      <c r="R25" s="1"/>
      <c r="S25" s="1"/>
      <c r="T25" s="1"/>
    </row>
    <row r="26" spans="1:20">
      <c r="A26" s="57">
        <v>1995</v>
      </c>
      <c r="B26" s="58">
        <v>54.629600000000003</v>
      </c>
      <c r="C26" s="58">
        <v>0.29863000000000001</v>
      </c>
      <c r="D26" s="58">
        <v>14.997299999999999</v>
      </c>
      <c r="E26" s="58">
        <v>11.045500000000001</v>
      </c>
      <c r="F26" s="58">
        <v>16.149799999999999</v>
      </c>
      <c r="G26" s="58">
        <v>2.8791000000000002</v>
      </c>
      <c r="O26" s="1"/>
      <c r="P26" s="1"/>
      <c r="Q26" s="1"/>
      <c r="R26" s="1"/>
      <c r="S26" s="1"/>
      <c r="T26" s="1"/>
    </row>
    <row r="27" spans="1:20">
      <c r="A27" s="57">
        <v>1996</v>
      </c>
      <c r="B27" s="58">
        <v>56.285899999999998</v>
      </c>
      <c r="C27" s="58">
        <v>0.24579999999999999</v>
      </c>
      <c r="D27" s="58">
        <v>15.3561</v>
      </c>
      <c r="E27" s="58">
        <v>10.9734</v>
      </c>
      <c r="F27" s="58">
        <v>14.1721</v>
      </c>
      <c r="G27" s="58">
        <v>2.9666199999999998</v>
      </c>
      <c r="O27" s="1"/>
      <c r="P27" s="1"/>
      <c r="Q27" s="1"/>
      <c r="R27" s="1"/>
      <c r="S27" s="1"/>
      <c r="T27" s="1"/>
    </row>
    <row r="28" spans="1:20">
      <c r="A28" s="57">
        <v>1997</v>
      </c>
      <c r="B28" s="58">
        <v>54.296300000000002</v>
      </c>
      <c r="C28" s="58">
        <v>0.42161999999999999</v>
      </c>
      <c r="D28" s="58">
        <v>16.4056</v>
      </c>
      <c r="E28" s="58">
        <v>10.954000000000001</v>
      </c>
      <c r="F28" s="58">
        <v>14.5816</v>
      </c>
      <c r="G28" s="58">
        <v>3.3408699999999998</v>
      </c>
      <c r="O28" s="1"/>
      <c r="P28" s="1"/>
      <c r="Q28" s="1"/>
      <c r="R28" s="1"/>
      <c r="S28" s="1"/>
      <c r="T28" s="1"/>
    </row>
    <row r="29" spans="1:20">
      <c r="A29" s="57">
        <v>1998</v>
      </c>
      <c r="B29" s="58">
        <v>52.669699999999999</v>
      </c>
      <c r="C29" s="58">
        <v>0.27967999999999998</v>
      </c>
      <c r="D29" s="58">
        <v>15.2362</v>
      </c>
      <c r="E29" s="58">
        <v>12.5688</v>
      </c>
      <c r="F29" s="58">
        <v>15.7768</v>
      </c>
      <c r="G29" s="58">
        <v>3.4688400000000001</v>
      </c>
      <c r="O29" s="1"/>
      <c r="P29" s="1"/>
      <c r="Q29" s="1"/>
      <c r="R29" s="1"/>
      <c r="S29" s="1"/>
      <c r="T29" s="1"/>
    </row>
    <row r="30" spans="1:20">
      <c r="A30" s="57">
        <v>1999</v>
      </c>
      <c r="B30" s="58">
        <v>53.545200000000001</v>
      </c>
      <c r="C30" s="58">
        <v>0.38884000000000002</v>
      </c>
      <c r="D30" s="58">
        <v>15.7217</v>
      </c>
      <c r="E30" s="58">
        <v>11.9579</v>
      </c>
      <c r="F30" s="58">
        <v>15.3368</v>
      </c>
      <c r="G30" s="58">
        <v>3.0495800000000002</v>
      </c>
      <c r="O30" s="1"/>
      <c r="P30" s="1"/>
      <c r="Q30" s="1"/>
      <c r="R30" s="1"/>
      <c r="S30" s="1"/>
      <c r="T30" s="1"/>
    </row>
    <row r="31" spans="1:20">
      <c r="A31" s="57">
        <v>2000</v>
      </c>
      <c r="B31" s="58">
        <v>55.519100000000002</v>
      </c>
      <c r="C31" s="58">
        <v>0.23305000000000001</v>
      </c>
      <c r="D31" s="58">
        <v>17.220800000000001</v>
      </c>
      <c r="E31" s="58">
        <v>10.359500000000001</v>
      </c>
      <c r="F31" s="58">
        <v>13.6357</v>
      </c>
      <c r="G31" s="58">
        <v>3.0318999999999998</v>
      </c>
      <c r="O31" s="1"/>
      <c r="P31" s="1"/>
      <c r="Q31" s="1"/>
      <c r="R31" s="1"/>
      <c r="S31" s="1"/>
      <c r="T31" s="1"/>
    </row>
    <row r="32" spans="1:20">
      <c r="A32" s="57">
        <v>2001</v>
      </c>
      <c r="B32" s="58">
        <v>56.946599999999997</v>
      </c>
      <c r="C32" s="58">
        <v>0.34702</v>
      </c>
      <c r="D32" s="58">
        <v>15.893800000000001</v>
      </c>
      <c r="E32" s="58">
        <v>10.4034</v>
      </c>
      <c r="F32" s="58">
        <v>12.916499999999999</v>
      </c>
      <c r="G32" s="58">
        <v>3.4926699999999999</v>
      </c>
      <c r="O32" s="1"/>
      <c r="P32" s="1"/>
      <c r="Q32" s="1"/>
      <c r="R32" s="1"/>
      <c r="S32" s="1"/>
      <c r="T32" s="1"/>
    </row>
    <row r="33" spans="1:20">
      <c r="A33" s="57">
        <v>2002</v>
      </c>
      <c r="B33" s="58">
        <v>59.555199999999999</v>
      </c>
      <c r="C33" s="58">
        <v>0.42169000000000001</v>
      </c>
      <c r="D33" s="58">
        <v>16.060199999999998</v>
      </c>
      <c r="E33" s="58">
        <v>10.216200000000001</v>
      </c>
      <c r="F33" s="58">
        <v>10.484299999999999</v>
      </c>
      <c r="G33" s="58">
        <v>3.2624</v>
      </c>
      <c r="O33" s="1"/>
      <c r="P33" s="1"/>
      <c r="Q33" s="1"/>
      <c r="R33" s="1"/>
      <c r="S33" s="1"/>
      <c r="T33" s="1"/>
    </row>
    <row r="34" spans="1:20">
      <c r="A34" s="57">
        <v>2003</v>
      </c>
      <c r="B34" s="58">
        <v>58.506900000000002</v>
      </c>
      <c r="C34" s="58">
        <v>0.40892000000000001</v>
      </c>
      <c r="D34" s="58">
        <v>17.1892</v>
      </c>
      <c r="E34" s="58">
        <v>11.9048</v>
      </c>
      <c r="F34" s="58">
        <v>8.9840999999999998</v>
      </c>
      <c r="G34" s="58">
        <v>3.0060600000000002</v>
      </c>
      <c r="O34" s="1"/>
      <c r="P34" s="1"/>
      <c r="Q34" s="1"/>
      <c r="R34" s="1"/>
      <c r="S34" s="1"/>
      <c r="T34" s="1"/>
    </row>
    <row r="35" spans="1:20">
      <c r="A35" s="57">
        <v>2004</v>
      </c>
      <c r="B35" s="58">
        <v>59.005899999999997</v>
      </c>
      <c r="C35" s="58">
        <v>0.35991000000000001</v>
      </c>
      <c r="D35" s="58">
        <v>16.404699999999998</v>
      </c>
      <c r="E35" s="58">
        <v>11.873799999999999</v>
      </c>
      <c r="F35" s="58">
        <v>9.4807000000000006</v>
      </c>
      <c r="G35" s="58">
        <v>2.8749400000000001</v>
      </c>
      <c r="O35" s="1"/>
      <c r="P35" s="1"/>
      <c r="Q35" s="1"/>
      <c r="R35" s="1"/>
      <c r="S35" s="1"/>
      <c r="T35" s="1"/>
    </row>
    <row r="36" spans="1:20">
      <c r="A36" s="57">
        <v>2005</v>
      </c>
      <c r="B36" s="58">
        <v>57.425699999999999</v>
      </c>
      <c r="C36" s="58">
        <v>0.42191000000000001</v>
      </c>
      <c r="D36" s="58">
        <v>16.962900000000001</v>
      </c>
      <c r="E36" s="58">
        <v>12.861499999999999</v>
      </c>
      <c r="F36" s="58">
        <v>9.7934000000000001</v>
      </c>
      <c r="G36" s="58">
        <v>2.5346199999999999</v>
      </c>
      <c r="O36" s="1"/>
      <c r="P36" s="1"/>
      <c r="Q36" s="1"/>
      <c r="R36" s="1"/>
      <c r="S36" s="1"/>
      <c r="T36" s="1"/>
    </row>
    <row r="37" spans="1:20">
      <c r="A37" s="57">
        <v>2006</v>
      </c>
      <c r="B37" s="58">
        <v>57.174900000000001</v>
      </c>
      <c r="C37" s="58">
        <v>0.30909999999999999</v>
      </c>
      <c r="D37" s="58">
        <v>16.686299999999999</v>
      </c>
      <c r="E37" s="58">
        <v>11.05</v>
      </c>
      <c r="F37" s="58">
        <v>11.7707</v>
      </c>
      <c r="G37" s="58">
        <v>3.0089600000000001</v>
      </c>
      <c r="O37" s="1"/>
      <c r="P37" s="1"/>
      <c r="Q37" s="1"/>
      <c r="R37" s="1"/>
      <c r="S37" s="1"/>
      <c r="T37" s="1"/>
    </row>
    <row r="38" spans="1:20">
      <c r="A38" s="57">
        <v>2007</v>
      </c>
      <c r="B38" s="58">
        <v>59.318899999999999</v>
      </c>
      <c r="C38" s="58">
        <v>0.17801</v>
      </c>
      <c r="D38" s="58">
        <v>16.6859</v>
      </c>
      <c r="E38" s="58">
        <v>10.6677</v>
      </c>
      <c r="F38" s="58">
        <v>9.6401000000000003</v>
      </c>
      <c r="G38" s="58">
        <v>3.5094599999999998</v>
      </c>
      <c r="O38" s="1"/>
      <c r="P38" s="1"/>
      <c r="Q38" s="1"/>
      <c r="R38" s="1"/>
      <c r="S38" s="1"/>
      <c r="T38" s="1"/>
    </row>
    <row r="39" spans="1:20">
      <c r="A39" s="57">
        <v>2008</v>
      </c>
      <c r="B39" s="58">
        <v>58.455199999999998</v>
      </c>
      <c r="C39" s="58">
        <v>0.2651</v>
      </c>
      <c r="D39" s="58">
        <v>17.339700000000001</v>
      </c>
      <c r="E39" s="58">
        <v>11.7522</v>
      </c>
      <c r="F39" s="58">
        <v>8.8322000000000003</v>
      </c>
      <c r="G39" s="58">
        <v>3.3555700000000002</v>
      </c>
      <c r="O39" s="1"/>
      <c r="P39" s="1"/>
      <c r="Q39" s="1"/>
      <c r="R39" s="1"/>
      <c r="S39" s="1"/>
      <c r="T39" s="1"/>
    </row>
    <row r="40" spans="1:20">
      <c r="A40" s="57">
        <v>2009</v>
      </c>
      <c r="B40" s="58">
        <v>59.616700000000002</v>
      </c>
      <c r="C40" s="58">
        <v>0.32489000000000001</v>
      </c>
      <c r="D40" s="58">
        <v>17.362500000000001</v>
      </c>
      <c r="E40" s="58">
        <v>11.4526</v>
      </c>
      <c r="F40" s="58">
        <v>7.9908000000000001</v>
      </c>
      <c r="G40" s="58">
        <v>3.2524999999999999</v>
      </c>
      <c r="O40" s="1"/>
      <c r="P40" s="1"/>
      <c r="Q40" s="1"/>
      <c r="R40" s="1"/>
      <c r="S40" s="1"/>
      <c r="T40" s="1"/>
    </row>
    <row r="41" spans="1:20">
      <c r="A41" s="61">
        <v>2010</v>
      </c>
      <c r="B41" s="62">
        <v>59.942500000000003</v>
      </c>
      <c r="C41" s="62">
        <v>0.26732</v>
      </c>
      <c r="D41" s="62">
        <v>15.7918</v>
      </c>
      <c r="E41" s="62">
        <v>13.3133</v>
      </c>
      <c r="F41" s="62">
        <v>7.4718</v>
      </c>
      <c r="G41" s="62">
        <v>3.2132200000000002</v>
      </c>
      <c r="O41" s="1"/>
      <c r="P41" s="1"/>
      <c r="Q41" s="1"/>
      <c r="R41" s="1"/>
      <c r="S41" s="1"/>
      <c r="T41" s="1"/>
    </row>
    <row r="42" spans="1:20" ht="48" customHeight="1">
      <c r="A42" s="150" t="s">
        <v>173</v>
      </c>
      <c r="B42" s="150"/>
      <c r="C42" s="150"/>
      <c r="D42" s="150"/>
      <c r="E42" s="150"/>
      <c r="F42" s="150"/>
      <c r="G42" s="150"/>
      <c r="H42" s="66"/>
    </row>
    <row r="43" spans="1:20" s="67" customFormat="1" ht="36" customHeight="1">
      <c r="A43" s="145" t="s">
        <v>137</v>
      </c>
      <c r="B43" s="145"/>
      <c r="C43" s="145"/>
      <c r="D43" s="145"/>
      <c r="E43" s="145"/>
      <c r="F43" s="145"/>
      <c r="G43" s="145"/>
    </row>
    <row r="44" spans="1:20" ht="17.25">
      <c r="A44" s="153" t="s">
        <v>138</v>
      </c>
      <c r="B44" s="153"/>
      <c r="C44" s="153"/>
      <c r="D44" s="153"/>
      <c r="E44" s="153"/>
      <c r="F44" s="153"/>
      <c r="G44" s="153"/>
    </row>
    <row r="45" spans="1:20">
      <c r="A45" s="153" t="s">
        <v>102</v>
      </c>
      <c r="B45" s="153"/>
      <c r="C45" s="153"/>
      <c r="D45" s="153"/>
      <c r="E45" s="153"/>
      <c r="F45" s="153"/>
      <c r="G45" s="153"/>
    </row>
  </sheetData>
  <mergeCells count="6">
    <mergeCell ref="A45:G45"/>
    <mergeCell ref="A3:G3"/>
    <mergeCell ref="B4:G4"/>
    <mergeCell ref="A42:G42"/>
    <mergeCell ref="A43:G43"/>
    <mergeCell ref="A44:G44"/>
  </mergeCells>
  <pageMargins left="0.7" right="0.7" top="0.75" bottom="0.75" header="0.3" footer="0.3"/>
  <pageSetup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view="pageBreakPreview" zoomScaleNormal="100" zoomScaleSheetLayoutView="100" workbookViewId="0"/>
  </sheetViews>
  <sheetFormatPr defaultRowHeight="15"/>
  <cols>
    <col min="1" max="1" width="7.85546875" style="35" customWidth="1"/>
    <col min="2" max="2" width="16.42578125" style="35" bestFit="1" customWidth="1"/>
    <col min="3" max="3" width="16" style="35" bestFit="1" customWidth="1"/>
    <col min="4" max="4" width="15" style="35" bestFit="1" customWidth="1"/>
    <col min="5" max="5" width="13.28515625" style="35" bestFit="1" customWidth="1"/>
    <col min="6" max="6" width="12.85546875" style="35" bestFit="1" customWidth="1"/>
    <col min="7" max="7" width="12" style="35" bestFit="1" customWidth="1"/>
    <col min="8" max="14" width="9.140625" style="35"/>
    <col min="15" max="20" width="10" style="35" bestFit="1" customWidth="1"/>
    <col min="21" max="16384" width="9.140625" style="35"/>
  </cols>
  <sheetData>
    <row r="1" spans="1:21">
      <c r="A1" s="2" t="s">
        <v>41</v>
      </c>
    </row>
    <row r="2" spans="1:21">
      <c r="A2" s="2" t="s">
        <v>156</v>
      </c>
    </row>
    <row r="3" spans="1:21">
      <c r="A3" s="145" t="s">
        <v>171</v>
      </c>
      <c r="B3" s="145"/>
      <c r="C3" s="145"/>
      <c r="D3" s="145"/>
      <c r="E3" s="145"/>
      <c r="F3" s="145"/>
      <c r="G3" s="145"/>
    </row>
    <row r="4" spans="1:21">
      <c r="A4" s="52"/>
      <c r="B4" s="147" t="s">
        <v>2</v>
      </c>
      <c r="C4" s="147"/>
      <c r="D4" s="147"/>
      <c r="E4" s="147"/>
      <c r="F4" s="147"/>
      <c r="G4" s="152"/>
    </row>
    <row r="5" spans="1:21" s="51" customFormat="1" ht="30">
      <c r="A5" s="53" t="s">
        <v>0</v>
      </c>
      <c r="B5" s="54" t="s">
        <v>3</v>
      </c>
      <c r="C5" s="54" t="s">
        <v>4</v>
      </c>
      <c r="D5" s="54" t="s">
        <v>5</v>
      </c>
      <c r="E5" s="134" t="s">
        <v>749</v>
      </c>
      <c r="F5" s="54" t="s">
        <v>6</v>
      </c>
      <c r="G5" s="64" t="s">
        <v>7</v>
      </c>
    </row>
    <row r="6" spans="1:21">
      <c r="A6" s="55">
        <v>1975</v>
      </c>
      <c r="B6" s="27">
        <v>0.31389600000000001</v>
      </c>
      <c r="C6" s="27">
        <v>1.8653000000000001E-3</v>
      </c>
      <c r="D6" s="27">
        <v>0.128272</v>
      </c>
      <c r="E6" s="27">
        <v>0.18814599999999998</v>
      </c>
      <c r="F6" s="27">
        <v>0.32965699999999998</v>
      </c>
      <c r="G6" s="27">
        <v>3.8164099999999999E-2</v>
      </c>
      <c r="O6" s="1"/>
      <c r="P6" s="1"/>
      <c r="Q6" s="1"/>
      <c r="R6" s="1"/>
      <c r="S6" s="1"/>
      <c r="T6" s="1"/>
      <c r="U6" s="56"/>
    </row>
    <row r="7" spans="1:21">
      <c r="A7" s="57">
        <v>1976</v>
      </c>
      <c r="B7" s="58">
        <v>30.4268</v>
      </c>
      <c r="C7" s="58">
        <v>0.22081000000000001</v>
      </c>
      <c r="D7" s="58">
        <v>13.2339</v>
      </c>
      <c r="E7" s="58">
        <v>18.409099999999999</v>
      </c>
      <c r="F7" s="58">
        <v>33.591900000000003</v>
      </c>
      <c r="G7" s="58">
        <v>4.1175600000000001</v>
      </c>
      <c r="O7" s="1"/>
      <c r="P7" s="1"/>
      <c r="Q7" s="1"/>
      <c r="R7" s="1"/>
      <c r="S7" s="1"/>
      <c r="T7" s="1"/>
    </row>
    <row r="8" spans="1:21">
      <c r="A8" s="57">
        <v>1977</v>
      </c>
      <c r="B8" s="58">
        <v>29.790299999999998</v>
      </c>
      <c r="C8" s="58">
        <v>6.658E-2</v>
      </c>
      <c r="D8" s="58">
        <v>13.357100000000001</v>
      </c>
      <c r="E8" s="58">
        <v>19.662500000000001</v>
      </c>
      <c r="F8" s="58">
        <v>32.499299999999998</v>
      </c>
      <c r="G8" s="58">
        <v>4.6242599999999996</v>
      </c>
      <c r="O8" s="1"/>
      <c r="P8" s="1"/>
      <c r="Q8" s="1"/>
      <c r="R8" s="1"/>
      <c r="S8" s="1"/>
      <c r="T8" s="1"/>
    </row>
    <row r="9" spans="1:21">
      <c r="A9" s="57">
        <v>1978</v>
      </c>
      <c r="B9" s="58">
        <v>30.8049</v>
      </c>
      <c r="C9" s="58">
        <v>0.25311</v>
      </c>
      <c r="D9" s="58">
        <v>12.3589</v>
      </c>
      <c r="E9" s="58">
        <v>16.5701</v>
      </c>
      <c r="F9" s="58">
        <v>36.029499999999999</v>
      </c>
      <c r="G9" s="58">
        <v>3.9834999999999998</v>
      </c>
      <c r="O9" s="1"/>
      <c r="P9" s="1"/>
      <c r="Q9" s="1"/>
      <c r="R9" s="1"/>
      <c r="S9" s="1"/>
      <c r="T9" s="1"/>
    </row>
    <row r="10" spans="1:21">
      <c r="A10" s="57">
        <v>1979</v>
      </c>
      <c r="B10" s="58">
        <v>30.800599999999999</v>
      </c>
      <c r="C10" s="58">
        <v>4.9209999999999997E-2</v>
      </c>
      <c r="D10" s="58">
        <v>10.7554</v>
      </c>
      <c r="E10" s="58">
        <v>17.1281</v>
      </c>
      <c r="F10" s="58">
        <v>39.126199999999997</v>
      </c>
      <c r="G10" s="58">
        <v>2.1406499999999999</v>
      </c>
      <c r="O10" s="1"/>
      <c r="P10" s="1"/>
      <c r="Q10" s="1"/>
      <c r="R10" s="1"/>
      <c r="S10" s="1"/>
      <c r="T10" s="1"/>
    </row>
    <row r="11" spans="1:21">
      <c r="A11" s="57">
        <v>1980</v>
      </c>
      <c r="B11" s="58">
        <v>29.811599999999999</v>
      </c>
      <c r="C11" s="58">
        <v>0.18543999999999999</v>
      </c>
      <c r="D11" s="58">
        <v>10.7446</v>
      </c>
      <c r="E11" s="58">
        <v>16.831299999999999</v>
      </c>
      <c r="F11" s="58">
        <v>39.722099999999998</v>
      </c>
      <c r="G11" s="58">
        <v>2.7050200000000002</v>
      </c>
      <c r="O11" s="1"/>
      <c r="P11" s="1"/>
      <c r="Q11" s="1"/>
      <c r="R11" s="1"/>
      <c r="S11" s="1"/>
      <c r="T11" s="1"/>
    </row>
    <row r="12" spans="1:21">
      <c r="A12" s="57">
        <v>1981</v>
      </c>
      <c r="B12" s="58">
        <v>28.8019</v>
      </c>
      <c r="C12" s="58">
        <v>2.445E-2</v>
      </c>
      <c r="D12" s="58">
        <v>10.076599999999999</v>
      </c>
      <c r="E12" s="58">
        <v>15.0672</v>
      </c>
      <c r="F12" s="58">
        <v>44.329900000000002</v>
      </c>
      <c r="G12" s="58">
        <v>1.7000599999999999</v>
      </c>
      <c r="O12" s="1"/>
      <c r="P12" s="1"/>
      <c r="Q12" s="1"/>
      <c r="R12" s="1"/>
      <c r="S12" s="1"/>
      <c r="T12" s="1"/>
    </row>
    <row r="13" spans="1:21">
      <c r="A13" s="57">
        <v>1982</v>
      </c>
      <c r="B13" s="58">
        <v>29.272300000000001</v>
      </c>
      <c r="C13" s="58">
        <v>4.6879999999999998E-2</v>
      </c>
      <c r="D13" s="58">
        <v>9.4994999999999994</v>
      </c>
      <c r="E13" s="58">
        <v>15.0662</v>
      </c>
      <c r="F13" s="58">
        <v>44.522599999999997</v>
      </c>
      <c r="G13" s="58">
        <v>1.5926499999999999</v>
      </c>
      <c r="O13" s="1"/>
      <c r="P13" s="1"/>
      <c r="Q13" s="1"/>
      <c r="R13" s="1"/>
      <c r="S13" s="1"/>
      <c r="T13" s="1"/>
    </row>
    <row r="14" spans="1:21">
      <c r="A14" s="57">
        <v>1983</v>
      </c>
      <c r="B14" s="58">
        <v>28.098600000000001</v>
      </c>
      <c r="C14" s="58">
        <v>3.6119999999999999E-2</v>
      </c>
      <c r="D14" s="58">
        <v>9.5260999999999996</v>
      </c>
      <c r="E14" s="58">
        <v>16.4849</v>
      </c>
      <c r="F14" s="58">
        <v>44.104700000000001</v>
      </c>
      <c r="G14" s="58">
        <v>1.7495099999999999</v>
      </c>
      <c r="O14" s="1"/>
      <c r="P14" s="1"/>
      <c r="Q14" s="1"/>
      <c r="R14" s="1"/>
      <c r="S14" s="1"/>
      <c r="T14" s="1"/>
    </row>
    <row r="15" spans="1:21">
      <c r="A15" s="57">
        <v>1984</v>
      </c>
      <c r="B15" s="58">
        <v>25.649799999999999</v>
      </c>
      <c r="C15" s="58">
        <v>1.8010000000000002E-2</v>
      </c>
      <c r="D15" s="58">
        <v>8.2370000000000001</v>
      </c>
      <c r="E15" s="58">
        <v>14.9864</v>
      </c>
      <c r="F15" s="58">
        <v>49.678199999999997</v>
      </c>
      <c r="G15" s="58">
        <v>1.4306099999999999</v>
      </c>
      <c r="O15" s="1"/>
      <c r="P15" s="1"/>
      <c r="Q15" s="1"/>
      <c r="R15" s="1"/>
      <c r="S15" s="1"/>
      <c r="T15" s="1"/>
    </row>
    <row r="16" spans="1:21">
      <c r="A16" s="57">
        <v>1985</v>
      </c>
      <c r="B16" s="58">
        <v>27.397099999999998</v>
      </c>
      <c r="C16" s="58">
        <v>5.0000000000000002E-5</v>
      </c>
      <c r="D16" s="58">
        <v>8.4648000000000003</v>
      </c>
      <c r="E16" s="58">
        <v>15.3329</v>
      </c>
      <c r="F16" s="58">
        <v>47.020800000000001</v>
      </c>
      <c r="G16" s="58">
        <v>1.7843199999999999</v>
      </c>
      <c r="O16" s="1"/>
      <c r="P16" s="1"/>
      <c r="Q16" s="1"/>
      <c r="R16" s="1"/>
      <c r="S16" s="1"/>
      <c r="T16" s="1"/>
    </row>
    <row r="17" spans="1:20">
      <c r="A17" s="57">
        <v>1986</v>
      </c>
      <c r="B17" s="58">
        <v>27.6371</v>
      </c>
      <c r="C17" s="58">
        <v>4.8599999999999997E-3</v>
      </c>
      <c r="D17" s="58">
        <v>9.91</v>
      </c>
      <c r="E17" s="58">
        <v>15.4808</v>
      </c>
      <c r="F17" s="58">
        <v>45.2849</v>
      </c>
      <c r="G17" s="58">
        <v>1.68231</v>
      </c>
      <c r="O17" s="1"/>
      <c r="P17" s="1"/>
      <c r="Q17" s="1"/>
      <c r="R17" s="1"/>
      <c r="S17" s="1"/>
      <c r="T17" s="1"/>
    </row>
    <row r="18" spans="1:20">
      <c r="A18" s="57">
        <v>1987</v>
      </c>
      <c r="B18" s="58">
        <v>27.712900000000001</v>
      </c>
      <c r="C18" s="58">
        <v>6.7530000000000007E-2</v>
      </c>
      <c r="D18" s="58">
        <v>10.791399999999999</v>
      </c>
      <c r="E18" s="58">
        <v>16.422499999999999</v>
      </c>
      <c r="F18" s="58">
        <v>42.495600000000003</v>
      </c>
      <c r="G18" s="58">
        <v>2.5100899999999999</v>
      </c>
      <c r="O18" s="1"/>
      <c r="P18" s="1"/>
      <c r="Q18" s="1"/>
      <c r="R18" s="1"/>
      <c r="S18" s="1"/>
      <c r="T18" s="1"/>
    </row>
    <row r="19" spans="1:20">
      <c r="A19" s="57">
        <v>1988</v>
      </c>
      <c r="B19" s="58">
        <v>27.232600000000001</v>
      </c>
      <c r="C19" s="58">
        <v>3.6299999999999999E-2</v>
      </c>
      <c r="D19" s="58">
        <v>10.809699999999999</v>
      </c>
      <c r="E19" s="58">
        <v>17.669499999999999</v>
      </c>
      <c r="F19" s="58">
        <v>41.835900000000002</v>
      </c>
      <c r="G19" s="58">
        <v>2.4159299999999999</v>
      </c>
      <c r="O19" s="1"/>
      <c r="P19" s="1"/>
      <c r="Q19" s="1"/>
      <c r="R19" s="1"/>
      <c r="S19" s="1"/>
      <c r="T19" s="1"/>
    </row>
    <row r="20" spans="1:20">
      <c r="A20" s="57">
        <v>1989</v>
      </c>
      <c r="B20" s="58">
        <v>26.601800000000001</v>
      </c>
      <c r="C20" s="58">
        <v>3.236E-2</v>
      </c>
      <c r="D20" s="58">
        <v>12.861599999999999</v>
      </c>
      <c r="E20" s="58">
        <v>15.670299999999999</v>
      </c>
      <c r="F20" s="58">
        <v>42.4129</v>
      </c>
      <c r="G20" s="58">
        <v>2.4210400000000001</v>
      </c>
      <c r="O20" s="1"/>
      <c r="P20" s="1"/>
      <c r="Q20" s="1"/>
      <c r="R20" s="1"/>
      <c r="S20" s="1"/>
      <c r="T20" s="1"/>
    </row>
    <row r="21" spans="1:20">
      <c r="A21" s="57">
        <v>1990</v>
      </c>
      <c r="B21" s="58">
        <v>27.576899999999998</v>
      </c>
      <c r="C21" s="58">
        <v>2.546E-2</v>
      </c>
      <c r="D21" s="58">
        <v>13.2159</v>
      </c>
      <c r="E21" s="58">
        <v>15.1462</v>
      </c>
      <c r="F21" s="58">
        <v>41.3504</v>
      </c>
      <c r="G21" s="58">
        <v>2.68513</v>
      </c>
      <c r="O21" s="1"/>
      <c r="P21" s="1"/>
      <c r="Q21" s="1"/>
      <c r="R21" s="1"/>
      <c r="S21" s="1"/>
      <c r="T21" s="1"/>
    </row>
    <row r="22" spans="1:20">
      <c r="A22" s="57">
        <v>1991</v>
      </c>
      <c r="B22" s="58">
        <v>28.530200000000001</v>
      </c>
      <c r="C22" s="58">
        <v>6.6320000000000004E-2</v>
      </c>
      <c r="D22" s="58">
        <v>14.877700000000001</v>
      </c>
      <c r="E22" s="58">
        <v>15.8596</v>
      </c>
      <c r="F22" s="58">
        <v>37.4133</v>
      </c>
      <c r="G22" s="58">
        <v>3.25285</v>
      </c>
      <c r="O22" s="1"/>
      <c r="P22" s="1"/>
      <c r="Q22" s="1"/>
      <c r="R22" s="1"/>
      <c r="S22" s="1"/>
      <c r="T22" s="1"/>
    </row>
    <row r="23" spans="1:20">
      <c r="A23" s="57">
        <v>1992</v>
      </c>
      <c r="B23" s="58">
        <v>29.984200000000001</v>
      </c>
      <c r="C23" s="58">
        <v>6.173E-2</v>
      </c>
      <c r="D23" s="58">
        <v>15.4415</v>
      </c>
      <c r="E23" s="58">
        <v>17.945699999999999</v>
      </c>
      <c r="F23" s="58">
        <v>33.874299999999998</v>
      </c>
      <c r="G23" s="58">
        <v>2.6925599999999998</v>
      </c>
      <c r="O23" s="1"/>
      <c r="P23" s="1"/>
      <c r="Q23" s="1"/>
      <c r="R23" s="1"/>
      <c r="S23" s="1"/>
      <c r="T23" s="1"/>
    </row>
    <row r="24" spans="1:20">
      <c r="A24" s="57">
        <v>1993</v>
      </c>
      <c r="B24" s="58">
        <v>30.1693</v>
      </c>
      <c r="C24" s="58">
        <v>9.0090000000000003E-2</v>
      </c>
      <c r="D24" s="58">
        <v>14.755599999999999</v>
      </c>
      <c r="E24" s="58">
        <v>19.700199999999999</v>
      </c>
      <c r="F24" s="58">
        <v>30.5032</v>
      </c>
      <c r="G24" s="58">
        <v>4.7816400000000003</v>
      </c>
      <c r="O24" s="1"/>
      <c r="P24" s="1"/>
      <c r="Q24" s="1"/>
      <c r="R24" s="1"/>
      <c r="S24" s="1"/>
      <c r="T24" s="1"/>
    </row>
    <row r="25" spans="1:20">
      <c r="A25" s="57">
        <v>1994</v>
      </c>
      <c r="B25" s="58">
        <v>32.873100000000001</v>
      </c>
      <c r="C25" s="58">
        <v>0.13739999999999999</v>
      </c>
      <c r="D25" s="58">
        <v>15.5008</v>
      </c>
      <c r="E25" s="58">
        <v>17.8446</v>
      </c>
      <c r="F25" s="58">
        <v>29.744299999999999</v>
      </c>
      <c r="G25" s="58">
        <v>3.89974</v>
      </c>
      <c r="O25" s="1"/>
      <c r="P25" s="1"/>
      <c r="Q25" s="1"/>
      <c r="R25" s="1"/>
      <c r="S25" s="1"/>
      <c r="T25" s="1"/>
    </row>
    <row r="26" spans="1:20">
      <c r="A26" s="57">
        <v>1995</v>
      </c>
      <c r="B26" s="58">
        <v>33.74</v>
      </c>
      <c r="C26" s="58">
        <v>0.14964</v>
      </c>
      <c r="D26" s="58">
        <v>14.9384</v>
      </c>
      <c r="E26" s="58">
        <v>17.622900000000001</v>
      </c>
      <c r="F26" s="58">
        <v>29.551200000000001</v>
      </c>
      <c r="G26" s="58">
        <v>3.9978400000000001</v>
      </c>
      <c r="O26" s="1"/>
      <c r="P26" s="1"/>
      <c r="Q26" s="1"/>
      <c r="R26" s="1"/>
      <c r="S26" s="1"/>
      <c r="T26" s="1"/>
    </row>
    <row r="27" spans="1:20">
      <c r="A27" s="57">
        <v>1996</v>
      </c>
      <c r="B27" s="58">
        <v>32.006399999999999</v>
      </c>
      <c r="C27" s="58">
        <v>0.18312</v>
      </c>
      <c r="D27" s="58">
        <v>16.982600000000001</v>
      </c>
      <c r="E27" s="58">
        <v>17.8127</v>
      </c>
      <c r="F27" s="58">
        <v>29.552399999999999</v>
      </c>
      <c r="G27" s="58">
        <v>3.4628000000000001</v>
      </c>
      <c r="O27" s="1"/>
      <c r="P27" s="1"/>
      <c r="Q27" s="1"/>
      <c r="R27" s="1"/>
      <c r="S27" s="1"/>
      <c r="T27" s="1"/>
    </row>
    <row r="28" spans="1:20">
      <c r="A28" s="57">
        <v>1997</v>
      </c>
      <c r="B28" s="58">
        <v>30.2742</v>
      </c>
      <c r="C28" s="58">
        <v>6.6549999999999998E-2</v>
      </c>
      <c r="D28" s="58">
        <v>13.9209</v>
      </c>
      <c r="E28" s="58">
        <v>18.825700000000001</v>
      </c>
      <c r="F28" s="58">
        <v>33.392800000000001</v>
      </c>
      <c r="G28" s="58">
        <v>3.5197400000000001</v>
      </c>
      <c r="O28" s="1"/>
      <c r="P28" s="1"/>
      <c r="Q28" s="1"/>
      <c r="R28" s="1"/>
      <c r="S28" s="1"/>
      <c r="T28" s="1"/>
    </row>
    <row r="29" spans="1:20">
      <c r="A29" s="57">
        <v>1998</v>
      </c>
      <c r="B29" s="58">
        <v>28.812799999999999</v>
      </c>
      <c r="C29" s="58">
        <v>0.11398</v>
      </c>
      <c r="D29" s="58">
        <v>15.873699999999999</v>
      </c>
      <c r="E29" s="58">
        <v>16.5337</v>
      </c>
      <c r="F29" s="58">
        <v>35.140700000000002</v>
      </c>
      <c r="G29" s="58">
        <v>3.5251100000000002</v>
      </c>
      <c r="O29" s="1"/>
      <c r="P29" s="1"/>
      <c r="Q29" s="1"/>
      <c r="R29" s="1"/>
      <c r="S29" s="1"/>
      <c r="T29" s="1"/>
    </row>
    <row r="30" spans="1:20">
      <c r="A30" s="57">
        <v>1999</v>
      </c>
      <c r="B30" s="58">
        <v>29.325299999999999</v>
      </c>
      <c r="C30" s="58">
        <v>0.16417999999999999</v>
      </c>
      <c r="D30" s="58">
        <v>17.5459</v>
      </c>
      <c r="E30" s="58">
        <v>16.878499999999999</v>
      </c>
      <c r="F30" s="58">
        <v>32.646099999999997</v>
      </c>
      <c r="G30" s="58">
        <v>3.44014</v>
      </c>
      <c r="O30" s="1"/>
      <c r="P30" s="1"/>
      <c r="Q30" s="1"/>
      <c r="R30" s="1"/>
      <c r="S30" s="1"/>
      <c r="T30" s="1"/>
    </row>
    <row r="31" spans="1:20">
      <c r="A31" s="57">
        <v>2000</v>
      </c>
      <c r="B31" s="58">
        <v>31.708100000000002</v>
      </c>
      <c r="C31" s="58">
        <v>0.16352</v>
      </c>
      <c r="D31" s="58">
        <v>15.712400000000001</v>
      </c>
      <c r="E31" s="58">
        <v>18.529299999999999</v>
      </c>
      <c r="F31" s="58">
        <v>29.711400000000001</v>
      </c>
      <c r="G31" s="58">
        <v>4.1753499999999999</v>
      </c>
      <c r="O31" s="1"/>
      <c r="P31" s="1"/>
      <c r="Q31" s="1"/>
      <c r="R31" s="1"/>
      <c r="S31" s="1"/>
      <c r="T31" s="1"/>
    </row>
    <row r="32" spans="1:20">
      <c r="A32" s="57">
        <v>2001</v>
      </c>
      <c r="B32" s="58">
        <v>31.059000000000001</v>
      </c>
      <c r="C32" s="58">
        <v>6.8529999999999994E-2</v>
      </c>
      <c r="D32" s="58">
        <v>17.9267</v>
      </c>
      <c r="E32" s="58">
        <v>18.1815</v>
      </c>
      <c r="F32" s="58">
        <v>28.721900000000002</v>
      </c>
      <c r="G32" s="58">
        <v>4.0423799999999996</v>
      </c>
      <c r="O32" s="1"/>
      <c r="P32" s="1"/>
      <c r="Q32" s="1"/>
      <c r="R32" s="1"/>
      <c r="S32" s="1"/>
      <c r="T32" s="1"/>
    </row>
    <row r="33" spans="1:20">
      <c r="A33" s="57">
        <v>2002</v>
      </c>
      <c r="B33" s="58">
        <v>32.211399999999998</v>
      </c>
      <c r="C33" s="58">
        <v>0.14807999999999999</v>
      </c>
      <c r="D33" s="58">
        <v>18.1556</v>
      </c>
      <c r="E33" s="58">
        <v>19.784800000000001</v>
      </c>
      <c r="F33" s="58">
        <v>25.1234</v>
      </c>
      <c r="G33" s="58">
        <v>4.5767100000000003</v>
      </c>
      <c r="O33" s="1"/>
      <c r="P33" s="1"/>
      <c r="Q33" s="1"/>
      <c r="R33" s="1"/>
      <c r="S33" s="1"/>
      <c r="T33" s="1"/>
    </row>
    <row r="34" spans="1:20">
      <c r="A34" s="57">
        <v>2003</v>
      </c>
      <c r="B34" s="58">
        <v>31.583600000000001</v>
      </c>
      <c r="C34" s="58">
        <v>8.2960000000000006E-2</v>
      </c>
      <c r="D34" s="58">
        <v>19.3691</v>
      </c>
      <c r="E34" s="58">
        <v>19.787800000000001</v>
      </c>
      <c r="F34" s="58">
        <v>25.234999999999999</v>
      </c>
      <c r="G34" s="58">
        <v>3.9414199999999999</v>
      </c>
      <c r="O34" s="1"/>
      <c r="P34" s="1"/>
      <c r="Q34" s="1"/>
      <c r="R34" s="1"/>
      <c r="S34" s="1"/>
      <c r="T34" s="1"/>
    </row>
    <row r="35" spans="1:20">
      <c r="A35" s="57">
        <v>2004</v>
      </c>
      <c r="B35" s="58">
        <v>32.523699999999998</v>
      </c>
      <c r="C35" s="58">
        <v>8.5589999999999999E-2</v>
      </c>
      <c r="D35" s="58">
        <v>20.853300000000001</v>
      </c>
      <c r="E35" s="58">
        <v>21.128399999999999</v>
      </c>
      <c r="F35" s="58">
        <v>21.788799999999998</v>
      </c>
      <c r="G35" s="58">
        <v>3.62025</v>
      </c>
      <c r="O35" s="1"/>
      <c r="P35" s="1"/>
      <c r="Q35" s="1"/>
      <c r="R35" s="1"/>
      <c r="S35" s="1"/>
      <c r="T35" s="1"/>
    </row>
    <row r="36" spans="1:20">
      <c r="A36" s="57">
        <v>2005</v>
      </c>
      <c r="B36" s="58">
        <v>30.6463</v>
      </c>
      <c r="C36" s="58">
        <v>0.2339</v>
      </c>
      <c r="D36" s="58">
        <v>18.7866</v>
      </c>
      <c r="E36" s="58">
        <v>20.392800000000001</v>
      </c>
      <c r="F36" s="58">
        <v>25.306899999999999</v>
      </c>
      <c r="G36" s="58">
        <v>4.6335300000000004</v>
      </c>
      <c r="O36" s="1"/>
      <c r="P36" s="1"/>
      <c r="Q36" s="1"/>
      <c r="R36" s="1"/>
      <c r="S36" s="1"/>
      <c r="T36" s="1"/>
    </row>
    <row r="37" spans="1:20">
      <c r="A37" s="57">
        <v>2006</v>
      </c>
      <c r="B37" s="58">
        <v>30.881399999999999</v>
      </c>
      <c r="C37" s="58">
        <v>0.10027999999999999</v>
      </c>
      <c r="D37" s="58">
        <v>18.069500000000001</v>
      </c>
      <c r="E37" s="58">
        <v>17.601700000000001</v>
      </c>
      <c r="F37" s="58">
        <v>29.109500000000001</v>
      </c>
      <c r="G37" s="58">
        <v>4.2377200000000004</v>
      </c>
      <c r="O37" s="1"/>
      <c r="P37" s="1"/>
      <c r="Q37" s="1"/>
      <c r="R37" s="1"/>
      <c r="S37" s="1"/>
      <c r="T37" s="1"/>
    </row>
    <row r="38" spans="1:20">
      <c r="A38" s="57">
        <v>2007</v>
      </c>
      <c r="B38" s="58">
        <v>31.269400000000001</v>
      </c>
      <c r="C38" s="58">
        <v>0.15558</v>
      </c>
      <c r="D38" s="58">
        <v>17.678699999999999</v>
      </c>
      <c r="E38" s="58">
        <v>18.883400000000002</v>
      </c>
      <c r="F38" s="58">
        <v>27.909400000000002</v>
      </c>
      <c r="G38" s="58">
        <v>4.10351</v>
      </c>
      <c r="O38" s="1"/>
      <c r="P38" s="1"/>
      <c r="Q38" s="1"/>
      <c r="R38" s="1"/>
      <c r="S38" s="1"/>
      <c r="T38" s="1"/>
    </row>
    <row r="39" spans="1:20">
      <c r="A39" s="57">
        <v>2008</v>
      </c>
      <c r="B39" s="58">
        <v>33.158900000000003</v>
      </c>
      <c r="C39" s="58">
        <v>4.3610000000000003E-2</v>
      </c>
      <c r="D39" s="58">
        <v>19.247299999999999</v>
      </c>
      <c r="E39" s="58">
        <v>20.783999999999999</v>
      </c>
      <c r="F39" s="58">
        <v>22.973700000000001</v>
      </c>
      <c r="G39" s="58">
        <v>3.7925200000000001</v>
      </c>
      <c r="O39" s="1"/>
      <c r="P39" s="1"/>
      <c r="Q39" s="1"/>
      <c r="R39" s="1"/>
      <c r="S39" s="1"/>
      <c r="T39" s="1"/>
    </row>
    <row r="40" spans="1:20">
      <c r="A40" s="57">
        <v>2009</v>
      </c>
      <c r="B40" s="58">
        <v>36.192500000000003</v>
      </c>
      <c r="C40" s="58">
        <v>0.10682999999999999</v>
      </c>
      <c r="D40" s="58">
        <v>17.476600000000001</v>
      </c>
      <c r="E40" s="58">
        <v>21.4895</v>
      </c>
      <c r="F40" s="58">
        <v>20.1907</v>
      </c>
      <c r="G40" s="58">
        <v>4.5438799999999997</v>
      </c>
      <c r="O40" s="1"/>
      <c r="P40" s="1"/>
      <c r="Q40" s="1"/>
      <c r="R40" s="1"/>
      <c r="S40" s="1"/>
      <c r="T40" s="1"/>
    </row>
    <row r="41" spans="1:20">
      <c r="A41" s="61">
        <v>2010</v>
      </c>
      <c r="B41" s="62">
        <v>32.549999999999997</v>
      </c>
      <c r="C41" s="62">
        <v>5.6469999999999999E-2</v>
      </c>
      <c r="D41" s="62">
        <v>19.334800000000001</v>
      </c>
      <c r="E41" s="62">
        <v>22.5794</v>
      </c>
      <c r="F41" s="62">
        <v>20.520800000000001</v>
      </c>
      <c r="G41" s="62">
        <v>4.9585900000000001</v>
      </c>
      <c r="O41" s="1"/>
      <c r="P41" s="1"/>
      <c r="Q41" s="1"/>
      <c r="R41" s="1"/>
      <c r="S41" s="1"/>
      <c r="T41" s="1"/>
    </row>
    <row r="42" spans="1:20" ht="48" customHeight="1">
      <c r="A42" s="150" t="s">
        <v>176</v>
      </c>
      <c r="B42" s="150"/>
      <c r="C42" s="150"/>
      <c r="D42" s="150"/>
      <c r="E42" s="150"/>
      <c r="F42" s="150"/>
      <c r="G42" s="150"/>
      <c r="H42" s="66"/>
    </row>
    <row r="43" spans="1:20" s="67" customFormat="1" ht="36" customHeight="1">
      <c r="A43" s="145" t="s">
        <v>137</v>
      </c>
      <c r="B43" s="145"/>
      <c r="C43" s="145"/>
      <c r="D43" s="145"/>
      <c r="E43" s="145"/>
      <c r="F43" s="145"/>
      <c r="G43" s="145"/>
    </row>
    <row r="44" spans="1:20" ht="17.25">
      <c r="A44" s="153" t="s">
        <v>138</v>
      </c>
      <c r="B44" s="153"/>
      <c r="C44" s="153"/>
      <c r="D44" s="153"/>
      <c r="E44" s="153"/>
      <c r="F44" s="153"/>
      <c r="G44" s="153"/>
    </row>
    <row r="45" spans="1:20">
      <c r="A45" s="153" t="s">
        <v>102</v>
      </c>
      <c r="B45" s="153"/>
      <c r="C45" s="153"/>
      <c r="D45" s="153"/>
      <c r="E45" s="153"/>
      <c r="F45" s="153"/>
      <c r="G45" s="153"/>
    </row>
  </sheetData>
  <mergeCells count="6">
    <mergeCell ref="A45:G45"/>
    <mergeCell ref="A3:G3"/>
    <mergeCell ref="B4:G4"/>
    <mergeCell ref="A42:G42"/>
    <mergeCell ref="A43:G43"/>
    <mergeCell ref="A44:G44"/>
  </mergeCells>
  <pageMargins left="0.7" right="0.7" top="0.75" bottom="0.75" header="0.3" footer="0.3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26</vt:i4>
      </vt:variant>
    </vt:vector>
  </HeadingPairs>
  <TitlesOfParts>
    <vt:vector size="51" baseType="lpstr">
      <vt:lpstr>Table of Contents</vt:lpstr>
      <vt:lpstr>Article Mapping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Table 15</vt:lpstr>
      <vt:lpstr>Table 16</vt:lpstr>
      <vt:lpstr>Table 17</vt:lpstr>
      <vt:lpstr>Table 18</vt:lpstr>
      <vt:lpstr>Table 19</vt:lpstr>
      <vt:lpstr>Table 20</vt:lpstr>
      <vt:lpstr>Table 21</vt:lpstr>
      <vt:lpstr>Table 22</vt:lpstr>
      <vt:lpstr>Notes</vt:lpstr>
      <vt:lpstr>'Article Mapping'!Print_Area</vt:lpstr>
      <vt:lpstr>'Table 1'!Print_Area</vt:lpstr>
      <vt:lpstr>'Table 10'!Print_Area</vt:lpstr>
      <vt:lpstr>'Table 11'!Print_Area</vt:lpstr>
      <vt:lpstr>'Table 12'!Print_Area</vt:lpstr>
      <vt:lpstr>'Table 13'!Print_Area</vt:lpstr>
      <vt:lpstr>'Table 14'!Print_Area</vt:lpstr>
      <vt:lpstr>'Table 15'!Print_Area</vt:lpstr>
      <vt:lpstr>'Table 16'!Print_Area</vt:lpstr>
      <vt:lpstr>'Table 17'!Print_Area</vt:lpstr>
      <vt:lpstr>'Table 18'!Print_Area</vt:lpstr>
      <vt:lpstr>'Table 19'!Print_Area</vt:lpstr>
      <vt:lpstr>'Table 2'!Print_Area</vt:lpstr>
      <vt:lpstr>'Table 20'!Print_Area</vt:lpstr>
      <vt:lpstr>'Table 21'!Print_Area</vt:lpstr>
      <vt:lpstr>'Table 22'!Print_Area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  <vt:lpstr>'Table of Contents'!Print_Area</vt:lpstr>
      <vt:lpstr>Notes!Print_Titles</vt:lpstr>
      <vt:lpstr>'Table 1'!Print_Titles</vt:lpstr>
    </vt:vector>
  </TitlesOfParts>
  <Company>Investment  Company Institute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Bogdan</dc:creator>
  <cp:lastModifiedBy>Michael Bogdan</cp:lastModifiedBy>
  <cp:lastPrinted>2011-11-15T16:49:30Z</cp:lastPrinted>
  <dcterms:created xsi:type="dcterms:W3CDTF">2011-11-04T17:57:00Z</dcterms:created>
  <dcterms:modified xsi:type="dcterms:W3CDTF">2011-11-29T21:42:36Z</dcterms:modified>
</cp:coreProperties>
</file>