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05" windowHeight="12300" tabRatio="877" activeTab="0"/>
  </bookViews>
  <sheets>
    <sheet name="Table of Contents" sheetId="1" r:id="rId1"/>
    <sheet name="Article Mapping"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 name="Table 22" sheetId="24" r:id="rId24"/>
    <sheet name="Table 23" sheetId="25" r:id="rId25"/>
    <sheet name="Table 24" sheetId="26" r:id="rId26"/>
    <sheet name="Notes" sheetId="27" r:id="rId27"/>
  </sheets>
  <definedNames>
    <definedName name="bbbb" localSheetId="5">#REF!</definedName>
    <definedName name="bbbb" localSheetId="6">#REF!</definedName>
    <definedName name="bbbb" localSheetId="7">#REF!</definedName>
    <definedName name="bbbb" localSheetId="8">#REF!</definedName>
    <definedName name="bbbb">#REF!</definedName>
    <definedName name="bbbbb" localSheetId="5">#REF!</definedName>
    <definedName name="bbbbb" localSheetId="6">#REF!</definedName>
    <definedName name="bbbbb" localSheetId="7">#REF!</definedName>
    <definedName name="bbbbb" localSheetId="8">#REF!</definedName>
    <definedName name="bbbbb">#REF!</definedName>
    <definedName name="BIGQ" localSheetId="5">#REF!</definedName>
    <definedName name="BIGQ" localSheetId="6">#REF!</definedName>
    <definedName name="BIGQ" localSheetId="7">#REF!</definedName>
    <definedName name="BIGQ" localSheetId="8">#REF!</definedName>
    <definedName name="BIGQ">#REF!</definedName>
    <definedName name="_xlnm.Print_Area" localSheetId="1">'Article Mapping'!$A$1:$D$34</definedName>
    <definedName name="_xlnm.Print_Area" localSheetId="2">'Table 1'!$A$1:$AK$89</definedName>
    <definedName name="_xlnm.Print_Area" localSheetId="11">'Table 10'!$A$1:$J$49</definedName>
    <definedName name="_xlnm.Print_Area" localSheetId="12">'Table 11'!$A$1:$J$48</definedName>
    <definedName name="_xlnm.Print_Area" localSheetId="13">'Table 12'!$A$1:$J$48</definedName>
    <definedName name="_xlnm.Print_Area" localSheetId="14">'Table 13'!$A$1:$J$48</definedName>
    <definedName name="_xlnm.Print_Area" localSheetId="15">'Table 14'!$A$1:$J$48</definedName>
    <definedName name="_xlnm.Print_Area" localSheetId="16">'Table 15'!$A$1:$J$48</definedName>
    <definedName name="_xlnm.Print_Area" localSheetId="17">'Table 16'!$A$1:$J$48</definedName>
    <definedName name="_xlnm.Print_Area" localSheetId="18">'Table 17'!$A$1:$J$48</definedName>
    <definedName name="_xlnm.Print_Area" localSheetId="19">'Table 18'!$A$1:$E$43</definedName>
    <definedName name="_xlnm.Print_Area" localSheetId="20">'Table 19'!$A$1:$G$50</definedName>
    <definedName name="_xlnm.Print_Area" localSheetId="3">'Table 2'!$A$1:$H$47</definedName>
    <definedName name="_xlnm.Print_Area" localSheetId="21">'Table 20'!$A$1:$M$47</definedName>
    <definedName name="_xlnm.Print_Area" localSheetId="22">'Table 21'!$A$1:$J$48</definedName>
    <definedName name="_xlnm.Print_Area" localSheetId="23">'Table 22'!$A$1:$J$48</definedName>
    <definedName name="_xlnm.Print_Area" localSheetId="24">'Table 23'!$A$1:$L$13</definedName>
    <definedName name="_xlnm.Print_Area" localSheetId="4">'Table 3'!$A$1:$G$47</definedName>
    <definedName name="_xlnm.Print_Area" localSheetId="5">'Table 4'!$A$1:$G$47</definedName>
    <definedName name="_xlnm.Print_Area" localSheetId="6">'Table 5'!$A$1:$G$47</definedName>
    <definedName name="_xlnm.Print_Area" localSheetId="7">'Table 6'!$A$1:$G$47</definedName>
    <definedName name="_xlnm.Print_Area" localSheetId="8">'Table 7'!$A$1:$G$47</definedName>
    <definedName name="_xlnm.Print_Area" localSheetId="9">'Table 8'!$A$1:$J$48</definedName>
    <definedName name="_xlnm.Print_Area" localSheetId="10">'Table 9'!$A$1:$J$49</definedName>
    <definedName name="_xlnm.Print_Area" localSheetId="0">'Table of Contents'!$A$1:$B$31</definedName>
    <definedName name="_xlnm.Print_Titles" localSheetId="26">'Notes'!$A:$B</definedName>
    <definedName name="_xlnm.Print_Titles" localSheetId="2">'Table 1'!$A:$C,'Table 1'!$1:$5</definedName>
    <definedName name="rrrr" localSheetId="5">#REF!</definedName>
    <definedName name="rrrr" localSheetId="6">#REF!</definedName>
    <definedName name="rrrr" localSheetId="7">#REF!</definedName>
    <definedName name="rrrr" localSheetId="8">#REF!</definedName>
    <definedName name="rrrr">#REF!</definedName>
    <definedName name="rrrrrr" localSheetId="5">#REF!</definedName>
    <definedName name="rrrrrr" localSheetId="6">#REF!</definedName>
    <definedName name="rrrrrr" localSheetId="7">#REF!</definedName>
    <definedName name="rrrrrr" localSheetId="8">#REF!</definedName>
    <definedName name="rrrrrr">#REF!</definedName>
  </definedNames>
  <calcPr fullCalcOnLoad="1"/>
</workbook>
</file>

<file path=xl/sharedStrings.xml><?xml version="1.0" encoding="utf-8"?>
<sst xmlns="http://schemas.openxmlformats.org/spreadsheetml/2006/main" count="1289" uniqueCount="813">
  <si>
    <t>Year</t>
  </si>
  <si>
    <t>Figure 15</t>
  </si>
  <si>
    <t>Social Security</t>
  </si>
  <si>
    <t>Public assistance</t>
  </si>
  <si>
    <t>Private pension</t>
  </si>
  <si>
    <r>
      <t>Asset income</t>
    </r>
    <r>
      <rPr>
        <vertAlign val="superscript"/>
        <sz val="11"/>
        <color indexed="8"/>
        <rFont val="Calibri"/>
        <family val="2"/>
      </rPr>
      <t>3</t>
    </r>
  </si>
  <si>
    <t>Other</t>
  </si>
  <si>
    <t>Figure 18</t>
  </si>
  <si>
    <t>With government pension only</t>
  </si>
  <si>
    <t>Percentage of sample</t>
  </si>
  <si>
    <t>Median pension</t>
  </si>
  <si>
    <t>Median pension plus Social Security</t>
  </si>
  <si>
    <t>Figure A4</t>
  </si>
  <si>
    <t>With private-sector pension only</t>
  </si>
  <si>
    <t>With both private-sector and government pension</t>
  </si>
  <si>
    <t>Lowest quintile</t>
  </si>
  <si>
    <t>Highest quintile</t>
  </si>
  <si>
    <t>Figure A3</t>
  </si>
  <si>
    <t>Figure A5</t>
  </si>
  <si>
    <t>Figure A6</t>
  </si>
  <si>
    <t>Educational Attainment of Retirees</t>
  </si>
  <si>
    <t>Less than high school</t>
  </si>
  <si>
    <t>High school diploma</t>
  </si>
  <si>
    <t>Some college or associate's degree</t>
  </si>
  <si>
    <t>Bachelor's or graduate degree</t>
  </si>
  <si>
    <t>Figure A7</t>
  </si>
  <si>
    <t>With private-sector pension</t>
  </si>
  <si>
    <t>Figure A8</t>
  </si>
  <si>
    <t>Individual income</t>
  </si>
  <si>
    <t>Figure A9</t>
  </si>
  <si>
    <t>Household income</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</si>
  <si>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</si>
  <si>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</si>
  <si>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</si>
  <si>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</si>
  <si>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</si>
  <si>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</si>
  <si>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</si>
  <si>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</si>
  <si>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</si>
  <si>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</si>
  <si>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</si>
  <si>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</si>
  <si>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</si>
  <si>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</si>
  <si>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</si>
  <si>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</si>
  <si>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</si>
  <si>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</si>
  <si>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</si>
  <si>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</si>
  <si>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Under 21 years</t>
  </si>
  <si>
    <t>21 to 64 years</t>
  </si>
  <si>
    <t>65 years and older</t>
  </si>
  <si>
    <t>Table</t>
  </si>
  <si>
    <t>Description</t>
  </si>
  <si>
    <t xml:space="preserve">Published Figure </t>
  </si>
  <si>
    <t>Title</t>
  </si>
  <si>
    <t>Source of Data</t>
  </si>
  <si>
    <t>Where to Find Data in Current Data Release</t>
  </si>
  <si>
    <t>Figure 1</t>
  </si>
  <si>
    <t>Figure 2</t>
  </si>
  <si>
    <t>Figure 3</t>
  </si>
  <si>
    <t>Figure 4</t>
  </si>
  <si>
    <t>Figure 5</t>
  </si>
  <si>
    <t>Figure 6</t>
  </si>
  <si>
    <t>Figure 7</t>
  </si>
  <si>
    <t>Figure 8</t>
  </si>
  <si>
    <t>Figure 9</t>
  </si>
  <si>
    <t>Figure 10</t>
  </si>
  <si>
    <t>Figure 11</t>
  </si>
  <si>
    <t>Figure 12</t>
  </si>
  <si>
    <t>Figure 13</t>
  </si>
  <si>
    <t>Figure 14</t>
  </si>
  <si>
    <t>Figure 16</t>
  </si>
  <si>
    <t>Figure 17</t>
  </si>
  <si>
    <t>Figure 19</t>
  </si>
  <si>
    <t>Figure A1</t>
  </si>
  <si>
    <t>Figure A2</t>
  </si>
  <si>
    <t>Figure 20</t>
  </si>
  <si>
    <t>Table 1</t>
  </si>
  <si>
    <t>Category</t>
  </si>
  <si>
    <t>Percent participating in a pension plan</t>
  </si>
  <si>
    <t>Number of employees (millions)</t>
  </si>
  <si>
    <t>Number of employees covered by a pension plan (millions)</t>
  </si>
  <si>
    <t>Number of employees participating in a pension plan (millions)</t>
  </si>
  <si>
    <t>Not Updated</t>
  </si>
  <si>
    <t>Tables 3 to 7</t>
  </si>
  <si>
    <t>Tables 9 to 13</t>
  </si>
  <si>
    <t>Table 22</t>
  </si>
  <si>
    <t>Second quintile</t>
  </si>
  <si>
    <t>Third quintile</t>
  </si>
  <si>
    <t>Fourth quintile</t>
  </si>
  <si>
    <t>Median private pension</t>
  </si>
  <si>
    <t>Pension Assets as a Percentage of Household Sector Financial Assets</t>
  </si>
  <si>
    <t>Receipt of Income from Private-Sector Pensions Among Retirees</t>
  </si>
  <si>
    <t>Source: ICI tabulations of March Current Population Surveys</t>
  </si>
  <si>
    <t>ICI tabulations of the Current Population Survey</t>
  </si>
  <si>
    <t xml:space="preserve">Pension Coverage Has Been Stable over Time </t>
  </si>
  <si>
    <t xml:space="preserve">Private-Sector Pension Plan Participants by Type of Pension Coverage </t>
  </si>
  <si>
    <t>U.S. Department of Labor tabulations of Form 5500</t>
  </si>
  <si>
    <t>Example of Benefit Calculation in a Defined Benefit Plan</t>
  </si>
  <si>
    <t>Example of Changes in Benefits and the Components of Change in a Defined Benefit Plan</t>
  </si>
  <si>
    <t>Vesting Schedules Prior to ERISA</t>
  </si>
  <si>
    <t>Thompson 2005 tabulations of U.S. Department of Labor data</t>
  </si>
  <si>
    <t>Minimum Vesting Requirements Implemented by ERISA</t>
  </si>
  <si>
    <t>Graham 1988</t>
  </si>
  <si>
    <t>ERISA Shortened Vesting Periods for the Bulk of Defined Benefit Plan Participants</t>
  </si>
  <si>
    <t>Graham 1988 tabulations of U.S. Department of Labor data</t>
  </si>
  <si>
    <t>Minimum Vesting Requirements Under TRA '86</t>
  </si>
  <si>
    <t>TRA '86 Further Shortened Vesting Periods for the Bulk of Defined Benefit Participants</t>
  </si>
  <si>
    <t>U.S. Department of Labor</t>
  </si>
  <si>
    <t>Example Expressing Defined Benefit Accruals as Current Value</t>
  </si>
  <si>
    <t>Length of Job Tenure Among Pre-Retirees</t>
  </si>
  <si>
    <t>Source of Retirement Income by Amount of Per Capita Income</t>
  </si>
  <si>
    <t>Receipt of Income from Pension by Type of Pension</t>
  </si>
  <si>
    <t>Receipt of Income from Government and Private-Sector Pensions Among Retirees</t>
  </si>
  <si>
    <t>Receipt of Income from Private-Sector Pension by Income Quintile</t>
  </si>
  <si>
    <t>Retiree Asset Income Share Is Correlated with Interest Rates</t>
  </si>
  <si>
    <t>Receipt of Income from Any Type of Pension by Income Quintile</t>
  </si>
  <si>
    <t>Receipt of Income from Pensions by Income Quintile</t>
  </si>
  <si>
    <t>Receipt of Income from Pensions by Educational Attainment of the Household Head</t>
  </si>
  <si>
    <t>Tables 14 to 17</t>
  </si>
  <si>
    <t>Median Tenure for Private-Sector Wage and Salary Workers</t>
  </si>
  <si>
    <t>Receipt of Income from Pensions Among Retirees, Tabulated on an Individual Basis</t>
  </si>
  <si>
    <t>Receipt of Income from Pensions Among Retirees, Tabulated on a Household Basis</t>
  </si>
  <si>
    <t>Table 1, lines 9 and 17</t>
  </si>
  <si>
    <t>All</t>
  </si>
  <si>
    <t>Percent reporting employer sponsors a pension plan</t>
  </si>
  <si>
    <t>Percent participating in a pension plan conditional on employer sponsoring plan</t>
  </si>
  <si>
    <t>All wage and salary workers</t>
  </si>
  <si>
    <t>Private-sector workers</t>
  </si>
  <si>
    <r>
      <t>Percentage of total retiree</t>
    </r>
    <r>
      <rPr>
        <i/>
        <vertAlign val="superscript"/>
        <sz val="11"/>
        <color indexed="8"/>
        <rFont val="Calibri"/>
        <family val="2"/>
      </rPr>
      <t>1</t>
    </r>
    <r>
      <rPr>
        <i/>
        <sz val="11"/>
        <color indexed="8"/>
        <rFont val="Calibri"/>
        <family val="2"/>
      </rPr>
      <t xml:space="preserve"> income by source on a per capita basis</t>
    </r>
    <r>
      <rPr>
        <i/>
        <vertAlign val="superscript"/>
        <sz val="11"/>
        <color indexed="8"/>
        <rFont val="Calibri"/>
        <family val="2"/>
      </rPr>
      <t>2</t>
    </r>
  </si>
  <si>
    <r>
      <t>Median pension</t>
    </r>
    <r>
      <rPr>
        <vertAlign val="superscript"/>
        <sz val="11"/>
        <color indexed="8"/>
        <rFont val="Calibri"/>
        <family val="2"/>
      </rPr>
      <t>4</t>
    </r>
  </si>
  <si>
    <r>
      <t>Median pension plus Social Security</t>
    </r>
    <r>
      <rPr>
        <vertAlign val="superscript"/>
        <sz val="11"/>
        <color indexed="8"/>
        <rFont val="Calibri"/>
        <family val="2"/>
      </rPr>
      <t>4</t>
    </r>
  </si>
  <si>
    <t>Notes</t>
  </si>
  <si>
    <t>ICI calculations</t>
  </si>
  <si>
    <t>Per capita</t>
  </si>
  <si>
    <t>Individual</t>
  </si>
  <si>
    <t>Household</t>
  </si>
  <si>
    <t>Middle quintile</t>
  </si>
  <si>
    <t>Where to Find the Data Used in the Figures from "A Look at Private-Sector Retirement Plan Income After ERISA" published in November 2010.</t>
  </si>
  <si>
    <t>Government pension</t>
  </si>
  <si>
    <t>Federal Reserve Board</t>
  </si>
  <si>
    <r>
      <t>Per capita basis</t>
    </r>
    <r>
      <rPr>
        <vertAlign val="superscript"/>
        <sz val="11"/>
        <color indexed="8"/>
        <rFont val="Calibri"/>
        <family val="2"/>
      </rPr>
      <t>3</t>
    </r>
  </si>
  <si>
    <r>
      <t>Individual basis</t>
    </r>
    <r>
      <rPr>
        <vertAlign val="superscript"/>
        <sz val="11"/>
        <color indexed="8"/>
        <rFont val="Calibri"/>
        <family val="2"/>
      </rPr>
      <t>4</t>
    </r>
  </si>
  <si>
    <r>
      <t>Household basis</t>
    </r>
    <r>
      <rPr>
        <vertAlign val="superscript"/>
        <sz val="11"/>
        <color indexed="8"/>
        <rFont val="Calibri"/>
        <family val="2"/>
      </rPr>
      <t>5</t>
    </r>
  </si>
  <si>
    <t>$10,528 or less</t>
  </si>
  <si>
    <t>$24,774 or more</t>
  </si>
  <si>
    <t>$8,711 or less</t>
  </si>
  <si>
    <t>Table 23</t>
  </si>
  <si>
    <t>Table 24</t>
  </si>
  <si>
    <t>Source: ICI tabulations of Current Population Surveys</t>
  </si>
  <si>
    <t>Men</t>
  </si>
  <si>
    <t>Women</t>
  </si>
  <si>
    <t>Tenure categories</t>
  </si>
  <si>
    <t>1 year or less</t>
  </si>
  <si>
    <t>&gt;1 to 4 years</t>
  </si>
  <si>
    <t>5 to 6 years</t>
  </si>
  <si>
    <t>7 to 9 years</t>
  </si>
  <si>
    <t>10 to 14 years</t>
  </si>
  <si>
    <t>15 to 19 years</t>
  </si>
  <si>
    <t>20 years or more</t>
  </si>
  <si>
    <t>Length of Job Tenure Among Pre-Retirees, 1983–2012</t>
  </si>
  <si>
    <t>All workers</t>
  </si>
  <si>
    <t>25 to 34 years</t>
  </si>
  <si>
    <t>35 to 44 years</t>
  </si>
  <si>
    <t>45 to 54 years</t>
  </si>
  <si>
    <t>55 to 64 years</t>
  </si>
  <si>
    <t>All 25 to 64 years</t>
  </si>
  <si>
    <t>Age</t>
  </si>
  <si>
    <t>Vesting of Active Defined Benefit Participants over Time</t>
  </si>
  <si>
    <t>Retirement Income by Source over Time</t>
  </si>
  <si>
    <t>Benefit Accrual Under a Traditional Defined Benefit Pension Plan Is Back Loaded</t>
  </si>
  <si>
    <t>Table 8, columns B, E, and H</t>
  </si>
  <si>
    <t>Federal, state, and local government workers</t>
  </si>
  <si>
    <t>Source of income</t>
  </si>
  <si>
    <t>Memo: Prime interest rate</t>
  </si>
  <si>
    <t>Sponsorship of and Participation in Employer-Provided Pension Plans by Type of Employer, 1979–2012</t>
  </si>
  <si>
    <t>Retirement Income by Source, 1975–2012</t>
  </si>
  <si>
    <t>Retirement Income by Source for the Lowest Income Quintile, 1975–2012</t>
  </si>
  <si>
    <t>Retirement Income by Source for the Second Income Quintile, 1975–2012</t>
  </si>
  <si>
    <t>Retirement Income by Source for the Middle Income Quintile, 1975–2012</t>
  </si>
  <si>
    <t>Retirement Income by Source for the Fourth Income Quintile, 1975–2012</t>
  </si>
  <si>
    <t>Retirement Income by Source for the Highest Income Quintile, 1975–2012</t>
  </si>
  <si>
    <t>Receipt of Income from Government and Private-Sector Pensions, 1975–2012</t>
  </si>
  <si>
    <t>Receipt of Income from Government and Private-Sector Pensions for the Lowest Income Quintile, 1975–2012</t>
  </si>
  <si>
    <t>Receipt of Income from Government and Private-Sector Pensions for the Second Income Quintile, 1975–2012</t>
  </si>
  <si>
    <t>Receipt of Income from Government and Private-Sector Pensions for the Middle Income Quintile, 1975–2012</t>
  </si>
  <si>
    <t>Receipt of Income from Government and Private-Sector Pensions for the Fourth Income Quintile, 1975–2012</t>
  </si>
  <si>
    <t>Receipt of Income from Government and Private-Sector Pensions for the Highest Income Quintile, 1975–2012</t>
  </si>
  <si>
    <t>Percentage of Retirees by the Educational Attainment of the Household Head, 1975–2012</t>
  </si>
  <si>
    <t>Receipt of Income from Private-Sector Pensions, 1975–2012</t>
  </si>
  <si>
    <t>Receipt of Income from Private-Sector Pensions by Income Quintile, 1975–2012</t>
  </si>
  <si>
    <r>
      <t>Retirees</t>
    </r>
    <r>
      <rPr>
        <i/>
        <vertAlign val="superscript"/>
        <sz val="11"/>
        <color indexed="8"/>
        <rFont val="Calibri"/>
        <family val="2"/>
      </rPr>
      <t>2</t>
    </r>
    <r>
      <rPr>
        <i/>
        <sz val="11"/>
        <color indexed="8"/>
        <rFont val="Calibri"/>
        <family val="2"/>
      </rPr>
      <t xml:space="preserve"> on a per capita basis,</t>
    </r>
    <r>
      <rPr>
        <i/>
        <vertAlign val="superscript"/>
        <sz val="11"/>
        <color indexed="8"/>
        <rFont val="Calibri"/>
        <family val="2"/>
      </rPr>
      <t>3</t>
    </r>
    <r>
      <rPr>
        <i/>
        <sz val="11"/>
        <color indexed="8"/>
        <rFont val="Calibri"/>
        <family val="2"/>
      </rPr>
      <t xml:space="preserve"> 2012 dollars</t>
    </r>
  </si>
  <si>
    <r>
      <t>Receipt of Income from Government and Private-Sector Pensions,</t>
    </r>
    <r>
      <rPr>
        <b/>
        <vertAlign val="superscript"/>
        <sz val="11"/>
        <color indexed="8"/>
        <rFont val="Calibri"/>
        <family val="2"/>
      </rPr>
      <t>1</t>
    </r>
    <r>
      <rPr>
        <b/>
        <sz val="11"/>
        <color indexed="8"/>
        <rFont val="Calibri"/>
        <family val="2"/>
      </rPr>
      <t xml:space="preserve"> 1975–2012</t>
    </r>
  </si>
  <si>
    <r>
      <t>Receipt of Income from Government and Private-Sector Pensions</t>
    </r>
    <r>
      <rPr>
        <b/>
        <vertAlign val="superscript"/>
        <sz val="11"/>
        <color indexed="8"/>
        <rFont val="Calibri"/>
        <family val="2"/>
      </rPr>
      <t>1</t>
    </r>
    <r>
      <rPr>
        <b/>
        <sz val="11"/>
        <color indexed="8"/>
        <rFont val="Calibri"/>
        <family val="2"/>
      </rPr>
      <t xml:space="preserve"> by the Lowest Income Quintile, 1975–2012</t>
    </r>
  </si>
  <si>
    <r>
      <t>Receipt of Income from Government and Private-Sector Pensions</t>
    </r>
    <r>
      <rPr>
        <b/>
        <vertAlign val="superscript"/>
        <sz val="11"/>
        <color indexed="8"/>
        <rFont val="Calibri"/>
        <family val="2"/>
      </rPr>
      <t>1</t>
    </r>
    <r>
      <rPr>
        <b/>
        <sz val="11"/>
        <color indexed="8"/>
        <rFont val="Calibri"/>
        <family val="2"/>
      </rPr>
      <t xml:space="preserve"> by the Second Income Quintile, 1975–2012</t>
    </r>
  </si>
  <si>
    <r>
      <t>Receipt of Income from Government and Private-Sector Pensions</t>
    </r>
    <r>
      <rPr>
        <b/>
        <vertAlign val="superscript"/>
        <sz val="11"/>
        <color indexed="8"/>
        <rFont val="Calibri"/>
        <family val="2"/>
      </rPr>
      <t>1</t>
    </r>
    <r>
      <rPr>
        <b/>
        <sz val="11"/>
        <color indexed="8"/>
        <rFont val="Calibri"/>
        <family val="2"/>
      </rPr>
      <t xml:space="preserve"> by the Middle Income Quintile, 1975–2012</t>
    </r>
  </si>
  <si>
    <r>
      <t>Receipt of Income from Government and Private-Sector Pensions</t>
    </r>
    <r>
      <rPr>
        <b/>
        <vertAlign val="superscript"/>
        <sz val="11"/>
        <color indexed="8"/>
        <rFont val="Calibri"/>
        <family val="2"/>
      </rPr>
      <t>1</t>
    </r>
    <r>
      <rPr>
        <b/>
        <sz val="11"/>
        <color indexed="8"/>
        <rFont val="Calibri"/>
        <family val="2"/>
      </rPr>
      <t xml:space="preserve"> by the Fourth Income Quintile, 1975–2012</t>
    </r>
  </si>
  <si>
    <r>
      <t>Receipt of Income from Government and Private-Sector Pensions</t>
    </r>
    <r>
      <rPr>
        <b/>
        <vertAlign val="superscript"/>
        <sz val="11"/>
        <color indexed="8"/>
        <rFont val="Calibri"/>
        <family val="2"/>
      </rPr>
      <t>1</t>
    </r>
    <r>
      <rPr>
        <b/>
        <sz val="11"/>
        <color indexed="8"/>
        <rFont val="Calibri"/>
        <family val="2"/>
      </rPr>
      <t xml:space="preserve"> by the Highest Income Quintile, 1975–2012</t>
    </r>
  </si>
  <si>
    <r>
      <t>Retirees</t>
    </r>
    <r>
      <rPr>
        <i/>
        <vertAlign val="superscript"/>
        <sz val="11"/>
        <color indexed="8"/>
        <rFont val="Calibri"/>
        <family val="2"/>
      </rPr>
      <t>2</t>
    </r>
    <r>
      <rPr>
        <i/>
        <sz val="11"/>
        <color indexed="8"/>
        <rFont val="Calibri"/>
        <family val="2"/>
      </rPr>
      <t xml:space="preserve"> in households where the household head has less than a high school education, on per capita basis,</t>
    </r>
    <r>
      <rPr>
        <i/>
        <vertAlign val="superscript"/>
        <sz val="11"/>
        <color indexed="8"/>
        <rFont val="Calibri"/>
        <family val="2"/>
      </rPr>
      <t>3</t>
    </r>
    <r>
      <rPr>
        <i/>
        <sz val="11"/>
        <color indexed="8"/>
        <rFont val="Calibri"/>
        <family val="2"/>
      </rPr>
      <t xml:space="preserve"> 2012 dollars</t>
    </r>
  </si>
  <si>
    <r>
      <t>Retirees</t>
    </r>
    <r>
      <rPr>
        <i/>
        <vertAlign val="superscript"/>
        <sz val="11"/>
        <color indexed="8"/>
        <rFont val="Calibri"/>
        <family val="2"/>
      </rPr>
      <t>2</t>
    </r>
    <r>
      <rPr>
        <i/>
        <sz val="11"/>
        <color indexed="8"/>
        <rFont val="Calibri"/>
        <family val="2"/>
      </rPr>
      <t xml:space="preserve"> in households where the household head has a high school diploma, on per capita basis,</t>
    </r>
    <r>
      <rPr>
        <i/>
        <vertAlign val="superscript"/>
        <sz val="11"/>
        <color indexed="8"/>
        <rFont val="Calibri"/>
        <family val="2"/>
      </rPr>
      <t>3</t>
    </r>
    <r>
      <rPr>
        <i/>
        <sz val="11"/>
        <color indexed="8"/>
        <rFont val="Calibri"/>
        <family val="2"/>
      </rPr>
      <t xml:space="preserve"> 2012 dollars</t>
    </r>
  </si>
  <si>
    <r>
      <t>Retirees</t>
    </r>
    <r>
      <rPr>
        <i/>
        <vertAlign val="superscript"/>
        <sz val="11"/>
        <color indexed="8"/>
        <rFont val="Calibri"/>
        <family val="2"/>
      </rPr>
      <t>2</t>
    </r>
    <r>
      <rPr>
        <i/>
        <sz val="11"/>
        <color indexed="8"/>
        <rFont val="Calibri"/>
        <family val="2"/>
      </rPr>
      <t xml:space="preserve"> in households where the household head some college or associate's degree education, on per capita basis,</t>
    </r>
    <r>
      <rPr>
        <i/>
        <vertAlign val="superscript"/>
        <sz val="11"/>
        <color indexed="8"/>
        <rFont val="Calibri"/>
        <family val="2"/>
      </rPr>
      <t>3</t>
    </r>
    <r>
      <rPr>
        <i/>
        <sz val="11"/>
        <color indexed="8"/>
        <rFont val="Calibri"/>
        <family val="2"/>
      </rPr>
      <t xml:space="preserve"> 2012 dollars</t>
    </r>
  </si>
  <si>
    <r>
      <t>Receipt of Income from Private-Sector Pensions,</t>
    </r>
    <r>
      <rPr>
        <b/>
        <vertAlign val="superscript"/>
        <sz val="11"/>
        <color indexed="8"/>
        <rFont val="Calibri"/>
        <family val="2"/>
      </rPr>
      <t>1</t>
    </r>
    <r>
      <rPr>
        <b/>
        <sz val="11"/>
        <color indexed="8"/>
        <rFont val="Calibri"/>
        <family val="2"/>
      </rPr>
      <t xml:space="preserve"> 1975–2012</t>
    </r>
  </si>
  <si>
    <r>
      <t>Retirees</t>
    </r>
    <r>
      <rPr>
        <i/>
        <vertAlign val="superscript"/>
        <sz val="11"/>
        <color indexed="8"/>
        <rFont val="Calibri"/>
        <family val="2"/>
      </rPr>
      <t>2</t>
    </r>
    <r>
      <rPr>
        <i/>
        <sz val="11"/>
        <color indexed="8"/>
        <rFont val="Calibri"/>
        <family val="2"/>
      </rPr>
      <t xml:space="preserve"> on a per capita basis,</t>
    </r>
    <r>
      <rPr>
        <i/>
        <vertAlign val="superscript"/>
        <sz val="11"/>
        <color indexed="8"/>
        <rFont val="Calibri"/>
        <family val="2"/>
      </rPr>
      <t>3</t>
    </r>
    <r>
      <rPr>
        <i/>
        <sz val="11"/>
        <color indexed="8"/>
        <rFont val="Calibri"/>
        <family val="2"/>
      </rPr>
      <t xml:space="preserve"> an individual basis,</t>
    </r>
    <r>
      <rPr>
        <i/>
        <vertAlign val="superscript"/>
        <sz val="11"/>
        <color indexed="8"/>
        <rFont val="Calibri"/>
        <family val="2"/>
      </rPr>
      <t>4</t>
    </r>
    <r>
      <rPr>
        <i/>
        <sz val="11"/>
        <color indexed="8"/>
        <rFont val="Calibri"/>
        <family val="2"/>
      </rPr>
      <t xml:space="preserve"> and a household basis,</t>
    </r>
    <r>
      <rPr>
        <i/>
        <vertAlign val="superscript"/>
        <sz val="11"/>
        <color indexed="8"/>
        <rFont val="Calibri"/>
        <family val="2"/>
      </rPr>
      <t>5</t>
    </r>
    <r>
      <rPr>
        <i/>
        <sz val="11"/>
        <color indexed="8"/>
        <rFont val="Calibri"/>
        <family val="2"/>
      </rPr>
      <t xml:space="preserve"> 2012 dollars</t>
    </r>
  </si>
  <si>
    <r>
      <t>Receipt of Income from Private-Sector Pensions</t>
    </r>
    <r>
      <rPr>
        <b/>
        <vertAlign val="superscript"/>
        <sz val="11"/>
        <color indexed="8"/>
        <rFont val="Calibri"/>
        <family val="2"/>
      </rPr>
      <t>1</t>
    </r>
    <r>
      <rPr>
        <b/>
        <sz val="11"/>
        <color indexed="8"/>
        <rFont val="Calibri"/>
        <family val="2"/>
      </rPr>
      <t xml:space="preserve"> by Income Quintile, 1975–2012</t>
    </r>
  </si>
  <si>
    <r>
      <t>Retirees,</t>
    </r>
    <r>
      <rPr>
        <i/>
        <vertAlign val="superscript"/>
        <sz val="11"/>
        <color indexed="8"/>
        <rFont val="Calibri"/>
        <family val="2"/>
      </rPr>
      <t>3</t>
    </r>
    <r>
      <rPr>
        <i/>
        <sz val="11"/>
        <color indexed="8"/>
        <rFont val="Calibri"/>
        <family val="2"/>
      </rPr>
      <t xml:space="preserve"> 2012 dollars</t>
    </r>
  </si>
  <si>
    <t>Annual income rank cutoffs, 2012 dollars, 1975–2012</t>
  </si>
  <si>
    <r>
      <t>Retirees</t>
    </r>
    <r>
      <rPr>
        <i/>
        <vertAlign val="superscript"/>
        <sz val="11"/>
        <color indexed="8"/>
        <rFont val="Calibri"/>
        <family val="2"/>
      </rPr>
      <t>2</t>
    </r>
    <r>
      <rPr>
        <i/>
        <sz val="11"/>
        <color indexed="8"/>
        <rFont val="Calibri"/>
        <family val="2"/>
      </rPr>
      <t xml:space="preserve"> in households where the household head has a bachelor's or graduate degree, on per capita basis,</t>
    </r>
    <r>
      <rPr>
        <i/>
        <vertAlign val="superscript"/>
        <sz val="11"/>
        <color indexed="8"/>
        <rFont val="Calibri"/>
        <family val="2"/>
      </rPr>
      <t>3</t>
    </r>
    <r>
      <rPr>
        <i/>
        <sz val="11"/>
        <color indexed="8"/>
        <rFont val="Calibri"/>
        <family val="2"/>
      </rPr>
      <t xml:space="preserve"> 2012 dollars</t>
    </r>
  </si>
  <si>
    <t>$8,571 or less</t>
  </si>
  <si>
    <t>$8,678 or less</t>
  </si>
  <si>
    <t>$8,801 or less</t>
  </si>
  <si>
    <t>$8,570 or less</t>
  </si>
  <si>
    <t>$8,546 or less</t>
  </si>
  <si>
    <t>$8,650 or less</t>
  </si>
  <si>
    <t>$8,786 or less</t>
  </si>
  <si>
    <t>$9,299 or less</t>
  </si>
  <si>
    <t>$9,515 or less</t>
  </si>
  <si>
    <t>$9,545 or less</t>
  </si>
  <si>
    <t>$9,695 or less</t>
  </si>
  <si>
    <t>$9,736 or less</t>
  </si>
  <si>
    <t>$9,626 or less</t>
  </si>
  <si>
    <t>$9,760 or less</t>
  </si>
  <si>
    <t>$9,796 or less</t>
  </si>
  <si>
    <t>$9,955 or less</t>
  </si>
  <si>
    <t>$9,646 or less</t>
  </si>
  <si>
    <t>$9,672 or less</t>
  </si>
  <si>
    <t>$10,109 or less</t>
  </si>
  <si>
    <t>$10,389 or less</t>
  </si>
  <si>
    <t>$10,377 or less</t>
  </si>
  <si>
    <t>$10,808 or less</t>
  </si>
  <si>
    <t>$10,800 or less</t>
  </si>
  <si>
    <t>$10,404 or less</t>
  </si>
  <si>
    <t>$10,590 or less</t>
  </si>
  <si>
    <t>$10,505 or less</t>
  </si>
  <si>
    <t>$10,703 or less</t>
  </si>
  <si>
    <t>$10,692 or less</t>
  </si>
  <si>
    <t>$10,781 or less</t>
  </si>
  <si>
    <t>$10,706 or less</t>
  </si>
  <si>
    <t>$10,867 or less</t>
  </si>
  <si>
    <t>$11,368 or less</t>
  </si>
  <si>
    <t>$11,022 or less</t>
  </si>
  <si>
    <t>$11,183 or less</t>
  </si>
  <si>
    <t>$11,228 or less</t>
  </si>
  <si>
    <t>$8,580 to $11,196</t>
  </si>
  <si>
    <t>$8,678 to $11,450</t>
  </si>
  <si>
    <t>$8,801 to $11,597</t>
  </si>
  <si>
    <t>$8,715 to $11,819</t>
  </si>
  <si>
    <t>$8,570 to $11,731</t>
  </si>
  <si>
    <t>$8,546 to $11,599</t>
  </si>
  <si>
    <t>$8,650 to $11,854</t>
  </si>
  <si>
    <t>$8,786 to $12,297</t>
  </si>
  <si>
    <t>$9,299 to $12,551</t>
  </si>
  <si>
    <t>$9,518 to $13,134</t>
  </si>
  <si>
    <t>$9,546 to $13,163</t>
  </si>
  <si>
    <t>$9,703 to $13,373</t>
  </si>
  <si>
    <t>$9,737 to $13,635</t>
  </si>
  <si>
    <t>$9,626 to $13,471</t>
  </si>
  <si>
    <t>$9,760 to $13,736</t>
  </si>
  <si>
    <t>$9,797 to $13,853</t>
  </si>
  <si>
    <t>$9,955 to $13,870</t>
  </si>
  <si>
    <t>$9,646 to $13,575</t>
  </si>
  <si>
    <t>$9,677 to $13,508</t>
  </si>
  <si>
    <t>$10,114 to $13,920</t>
  </si>
  <si>
    <t>$10,389 to $14,222</t>
  </si>
  <si>
    <t>$10,377 to $14,180</t>
  </si>
  <si>
    <t>$10,528 to $14,567</t>
  </si>
  <si>
    <t>$10,808 to $14,756</t>
  </si>
  <si>
    <t>$10,800 to $14,931</t>
  </si>
  <si>
    <t>$10,406 to $14,384</t>
  </si>
  <si>
    <t>$10,590 to $14,538</t>
  </si>
  <si>
    <t>$10,516 to $14,450</t>
  </si>
  <si>
    <t>$10,703 to $14,418</t>
  </si>
  <si>
    <t>$10,692 to $14,455</t>
  </si>
  <si>
    <t>$10,781 to $14,678</t>
  </si>
  <si>
    <t>$10,781 to $14,870</t>
  </si>
  <si>
    <t>$10,707 to $14,558</t>
  </si>
  <si>
    <t>$10,867 to $14,528</t>
  </si>
  <si>
    <t>$11,368 to $15,412</t>
  </si>
  <si>
    <t>$11,026 to $15,116</t>
  </si>
  <si>
    <t>$11,183 to $15,250</t>
  </si>
  <si>
    <t>$11,228 to $15,275</t>
  </si>
  <si>
    <t>$11,200 to $14,334</t>
  </si>
  <si>
    <t>$11,450 to $14,710</t>
  </si>
  <si>
    <t>$11,599 to $14,774</t>
  </si>
  <si>
    <t>$11,819 to $15,293</t>
  </si>
  <si>
    <t>$11,736 to $15,376</t>
  </si>
  <si>
    <t>$11,602 to $15,220</t>
  </si>
  <si>
    <t>$11,854 to $15,830</t>
  </si>
  <si>
    <t>$12,297 to $16,534</t>
  </si>
  <si>
    <t>$12,551 to $17,203</t>
  </si>
  <si>
    <t>$13,136 to $17,851</t>
  </si>
  <si>
    <t>$13,167 to $18,143</t>
  </si>
  <si>
    <t>$13,373 to $18,432</t>
  </si>
  <si>
    <t>$13,637 to $18,868</t>
  </si>
  <si>
    <t>$13,471 to $18,724</t>
  </si>
  <si>
    <t>$13,736 to $19,040</t>
  </si>
  <si>
    <t>$13,853 to $19,432</t>
  </si>
  <si>
    <t>$13,873 to $19,246</t>
  </si>
  <si>
    <t>$13,575 to $18,713</t>
  </si>
  <si>
    <t>$13,508 to $18,524</t>
  </si>
  <si>
    <t>$13,920 to $18,637</t>
  </si>
  <si>
    <t>$14,225 to $19,112</t>
  </si>
  <si>
    <t>$14,185 to $19,345</t>
  </si>
  <si>
    <t>$14,567 to $19,725</t>
  </si>
  <si>
    <t>$14,756 to $20,000</t>
  </si>
  <si>
    <t>$14,932 to $20,323</t>
  </si>
  <si>
    <t>$14,388 to $19,387</t>
  </si>
  <si>
    <t>$14,542 to $19,365</t>
  </si>
  <si>
    <t>$14,450 to $19,152</t>
  </si>
  <si>
    <t>$14,422 to $19,032</t>
  </si>
  <si>
    <t>$14,455 to $19,063</t>
  </si>
  <si>
    <t>$14,685 to $19,437</t>
  </si>
  <si>
    <t>$14,872 to $19,804</t>
  </si>
  <si>
    <t>$14,558 to $19,607</t>
  </si>
  <si>
    <t>$14,529 to $19,641</t>
  </si>
  <si>
    <t>$15,413 to $20,718</t>
  </si>
  <si>
    <t>$15,120 to $20,214</t>
  </si>
  <si>
    <t>$15,250 to $20,492</t>
  </si>
  <si>
    <t>$15,275 to $20,305</t>
  </si>
  <si>
    <t>$14,334 to $21,287</t>
  </si>
  <si>
    <t>$14,712 to $22,225</t>
  </si>
  <si>
    <t>$14,780 to $21,901</t>
  </si>
  <si>
    <t>$15,293 to $22,596</t>
  </si>
  <si>
    <t>$15,376 to $22,294</t>
  </si>
  <si>
    <t>$15,223 to $22,371</t>
  </si>
  <si>
    <t>$15,830 to $23,809</t>
  </si>
  <si>
    <t>$16,534 to $25,183</t>
  </si>
  <si>
    <t>$17,203 to $26,329</t>
  </si>
  <si>
    <t>$17,854 to $27,992</t>
  </si>
  <si>
    <t>$18,144 to $27,785</t>
  </si>
  <si>
    <t>$18,437 to $28,690</t>
  </si>
  <si>
    <t>$18,876 to $28,896</t>
  </si>
  <si>
    <t>$18,730 to $28,780</t>
  </si>
  <si>
    <t>$19,040 to $28,860</t>
  </si>
  <si>
    <t>$19,432 to $29,693</t>
  </si>
  <si>
    <t>$19,259 to $28,216</t>
  </si>
  <si>
    <t>$18,713 to $27,018</t>
  </si>
  <si>
    <t>$18,525 to $27,016</t>
  </si>
  <si>
    <t>$18,637 to $27,201</t>
  </si>
  <si>
    <t>$19,114 to $27,425</t>
  </si>
  <si>
    <t>$19,348 to $28,220</t>
  </si>
  <si>
    <t>$19,725 to $29,303</t>
  </si>
  <si>
    <t>$20,001 to $29,831</t>
  </si>
  <si>
    <t>$20,331 to $29,749</t>
  </si>
  <si>
    <t>$19,387 to $28,679</t>
  </si>
  <si>
    <t>$19,368 to $28,489</t>
  </si>
  <si>
    <t>$19,164 to $28,160</t>
  </si>
  <si>
    <t>$19,033 to $28,828</t>
  </si>
  <si>
    <t>$19,069 to $28,094</t>
  </si>
  <si>
    <t>$19,437 to $29,191</t>
  </si>
  <si>
    <t>$19,809 to $29,390</t>
  </si>
  <si>
    <t>$19,607 to $29,935</t>
  </si>
  <si>
    <t>$19,641 to $30,066</t>
  </si>
  <si>
    <t>$20,723 to $31,550</t>
  </si>
  <si>
    <t>$20,215 to $30,276</t>
  </si>
  <si>
    <t>$20,492 to $31,058</t>
  </si>
  <si>
    <t>$20,306 to $30,616</t>
  </si>
  <si>
    <t>$21,304 or more</t>
  </si>
  <si>
    <t>$22,225 or more</t>
  </si>
  <si>
    <t>$21,908 or more</t>
  </si>
  <si>
    <t>$22,596 or more</t>
  </si>
  <si>
    <t>$22,300 or more</t>
  </si>
  <si>
    <t>$22,371 or more</t>
  </si>
  <si>
    <t>$23,809 or more</t>
  </si>
  <si>
    <t>$25,186 or more</t>
  </si>
  <si>
    <t>$26,329 or more</t>
  </si>
  <si>
    <t>$27,992 or more</t>
  </si>
  <si>
    <t>$27,804 or more</t>
  </si>
  <si>
    <t>$28,690 or more</t>
  </si>
  <si>
    <t>$28,900 or more</t>
  </si>
  <si>
    <t>$28,780 or more</t>
  </si>
  <si>
    <t>$28,863 or more</t>
  </si>
  <si>
    <t>$29,693 or more</t>
  </si>
  <si>
    <t>$28,219 or more</t>
  </si>
  <si>
    <t>$27,019 or more</t>
  </si>
  <si>
    <t>$27,016 or more</t>
  </si>
  <si>
    <t>$27,201 or more</t>
  </si>
  <si>
    <t>$27,431 or more</t>
  </si>
  <si>
    <t>$28,232 or more</t>
  </si>
  <si>
    <t>$29,304 or more</t>
  </si>
  <si>
    <t>$29,831 or more</t>
  </si>
  <si>
    <t>$29,752 or more</t>
  </si>
  <si>
    <t>$28,679 or more</t>
  </si>
  <si>
    <t>$28,491 or more</t>
  </si>
  <si>
    <t>$28,161 or more</t>
  </si>
  <si>
    <t>$28,828 or more</t>
  </si>
  <si>
    <t>$28,096 or more</t>
  </si>
  <si>
    <t>$29,191 or more</t>
  </si>
  <si>
    <t>$29,403 or more</t>
  </si>
  <si>
    <t>$29,938 or more</t>
  </si>
  <si>
    <t>$30,085 or more</t>
  </si>
  <si>
    <t>$31,555 or more</t>
  </si>
  <si>
    <t>$30,276 or more</t>
  </si>
  <si>
    <t>$31,065 or more</t>
  </si>
  <si>
    <t>$30,623 or more</t>
  </si>
  <si>
    <t>$7,809 or less</t>
  </si>
  <si>
    <t>$7,951 or less</t>
  </si>
  <si>
    <t>$7,845 or less</t>
  </si>
  <si>
    <t>$7,750 or less</t>
  </si>
  <si>
    <t>$7,865 or less</t>
  </si>
  <si>
    <t>$7,811 or less</t>
  </si>
  <si>
    <t>$8,123 or less</t>
  </si>
  <si>
    <t>$8,320 or less</t>
  </si>
  <si>
    <t>$8,635 or less</t>
  </si>
  <si>
    <t>$8,852 or less</t>
  </si>
  <si>
    <t>$8,821 or less</t>
  </si>
  <si>
    <t>$8,882 or less</t>
  </si>
  <si>
    <t>$8,795 or less</t>
  </si>
  <si>
    <t>$8,946 or less</t>
  </si>
  <si>
    <t>$8,856 or less</t>
  </si>
  <si>
    <t>$8,838 or less</t>
  </si>
  <si>
    <t>$8,632 or less</t>
  </si>
  <si>
    <t>$8,582 or less</t>
  </si>
  <si>
    <t>$9,137 or less</t>
  </si>
  <si>
    <t>$9,468 or less</t>
  </si>
  <si>
    <t>$9,358 or less</t>
  </si>
  <si>
    <t>$9,342 or less</t>
  </si>
  <si>
    <t>$9,490 or less</t>
  </si>
  <si>
    <t>$9,477 or less</t>
  </si>
  <si>
    <t>$9,272 or less</t>
  </si>
  <si>
    <t>$9,282 or less</t>
  </si>
  <si>
    <t>$9,245 or less</t>
  </si>
  <si>
    <t>$9,459 or less</t>
  </si>
  <si>
    <t>$9,365 or less</t>
  </si>
  <si>
    <t>$9,557 or less</t>
  </si>
  <si>
    <t>$9,500 or less</t>
  </si>
  <si>
    <t>$9,573 or less</t>
  </si>
  <si>
    <t>$9,564 or less</t>
  </si>
  <si>
    <t>$9,924 or less</t>
  </si>
  <si>
    <t>$9,897 or less</t>
  </si>
  <si>
    <t>$9,876 or less</t>
  </si>
  <si>
    <t>$7,809 to $11,187</t>
  </si>
  <si>
    <t>$7,951 to $11,312</t>
  </si>
  <si>
    <t>$7,845 to $11,353</t>
  </si>
  <si>
    <t>$7,750 to $11,206</t>
  </si>
  <si>
    <t>$7,871 to $11,188</t>
  </si>
  <si>
    <t>$7,817 to $11,066</t>
  </si>
  <si>
    <t>$8,123 to $11,494</t>
  </si>
  <si>
    <t>$8,320 to $11,923</t>
  </si>
  <si>
    <t>$8,635 to $12,212</t>
  </si>
  <si>
    <t>$8,852 to $12,684</t>
  </si>
  <si>
    <t>$8,825 to $12,796</t>
  </si>
  <si>
    <t>$8,886 to $12,765</t>
  </si>
  <si>
    <t>$8,795 to $13,106</t>
  </si>
  <si>
    <t>$8,821 to $12,948</t>
  </si>
  <si>
    <t>$8,948 to $13,214</t>
  </si>
  <si>
    <t>$8,856 to $13,278</t>
  </si>
  <si>
    <t>$8,838 to $13,092</t>
  </si>
  <si>
    <t>$8,637 to $12,603</t>
  </si>
  <si>
    <t>$8,582 to $12,777</t>
  </si>
  <si>
    <t>$9,137 to $13,161</t>
  </si>
  <si>
    <t>$9,468 to $13,472</t>
  </si>
  <si>
    <t>$9,358 to $13,420</t>
  </si>
  <si>
    <t>$9,342 to $13,827</t>
  </si>
  <si>
    <t>$9,490 to $13,988</t>
  </si>
  <si>
    <t>$9,480 to $14,108</t>
  </si>
  <si>
    <t>$9,272 to $13,537</t>
  </si>
  <si>
    <t>$9,282 to $13,666</t>
  </si>
  <si>
    <t>$9,245 to $13,582</t>
  </si>
  <si>
    <t>$9,459 to $13,846</t>
  </si>
  <si>
    <t>$9,371 to $13,790</t>
  </si>
  <si>
    <t>$9,570 to $13,849</t>
  </si>
  <si>
    <t>$9,500 to $14,336</t>
  </si>
  <si>
    <t>$9,576 to $14,130</t>
  </si>
  <si>
    <t>$9,564 to $13,804</t>
  </si>
  <si>
    <t>$9,925 to $14,675</t>
  </si>
  <si>
    <t>$9,898 to $14,325</t>
  </si>
  <si>
    <t>$9,760 to $14,230</t>
  </si>
  <si>
    <t>$9,880 to $14,486</t>
  </si>
  <si>
    <t>$11,191 to $15,396</t>
  </si>
  <si>
    <t>$11,312 to $15,466</t>
  </si>
  <si>
    <t>$11,353 to $15,398</t>
  </si>
  <si>
    <t>$11,206 to $15,328</t>
  </si>
  <si>
    <t>$11,191 to $15,546</t>
  </si>
  <si>
    <t>$11,066 to $15,411</t>
  </si>
  <si>
    <t>$11,497 to $15,909</t>
  </si>
  <si>
    <t>$11,926 to $16,664</t>
  </si>
  <si>
    <t>$12,214 to $17,528</t>
  </si>
  <si>
    <t>$12,684 to $18,285</t>
  </si>
  <si>
    <t>$12,796 to $18,322</t>
  </si>
  <si>
    <t>$12,765 to $18,735</t>
  </si>
  <si>
    <t>$13,106 to $19,207</t>
  </si>
  <si>
    <t>$12,952 to $19,093</t>
  </si>
  <si>
    <t>$13,216 to $19,107</t>
  </si>
  <si>
    <t>$13,279 to $19,402</t>
  </si>
  <si>
    <t>$13,094 to $19,263</t>
  </si>
  <si>
    <t>$12,603 to $18,610</t>
  </si>
  <si>
    <t>$12,779 to $18,525</t>
  </si>
  <si>
    <t>$13,167 to $18,645</t>
  </si>
  <si>
    <t>$13,472 to $19,040</t>
  </si>
  <si>
    <t>$13,420 to $19,022</t>
  </si>
  <si>
    <t>$13,829 to $19,650</t>
  </si>
  <si>
    <t>$13,990 to $19,973</t>
  </si>
  <si>
    <t>$14,108 to $20,289</t>
  </si>
  <si>
    <t>$13,537 to $19,321</t>
  </si>
  <si>
    <t>$13,666 to $19,165</t>
  </si>
  <si>
    <t>$13,582 to $19,057</t>
  </si>
  <si>
    <t>$13,846 to $18,974</t>
  </si>
  <si>
    <t>$13,790 to $19,001</t>
  </si>
  <si>
    <t>$13,849 to $19,172</t>
  </si>
  <si>
    <t>$14,339 to $19,773</t>
  </si>
  <si>
    <t>$14,135 to $19,633</t>
  </si>
  <si>
    <t>$13,805 to $19,637</t>
  </si>
  <si>
    <t>$14,678 to $20,701</t>
  </si>
  <si>
    <t>$14,326 to $20,169</t>
  </si>
  <si>
    <t>$14,230 to $20,330</t>
  </si>
  <si>
    <t>$14,490 to $20,399</t>
  </si>
  <si>
    <t>$15,396 to $24,301</t>
  </si>
  <si>
    <t>$15,466 to $24,774</t>
  </si>
  <si>
    <t>$15,402 to $24,604</t>
  </si>
  <si>
    <t>$15,331 to $24,349</t>
  </si>
  <si>
    <t>$15,546 to $23,878</t>
  </si>
  <si>
    <t>$15,414 to $24,166</t>
  </si>
  <si>
    <t>$15,909 to $25,050</t>
  </si>
  <si>
    <t>$16,664 to $26,612</t>
  </si>
  <si>
    <t>$17,528 to $27,810</t>
  </si>
  <si>
    <t>$18,287 to $29,640</t>
  </si>
  <si>
    <t>$18,322 to $29,431</t>
  </si>
  <si>
    <t>$18,735 to $30,385</t>
  </si>
  <si>
    <t>$19,209 to $30,293</t>
  </si>
  <si>
    <t>$19,097 to $30,143</t>
  </si>
  <si>
    <t>$19,109 to $30,444</t>
  </si>
  <si>
    <t>$19,408 to $31,517</t>
  </si>
  <si>
    <t>$19,269 to $29,873</t>
  </si>
  <si>
    <t>$18,610 to $28,974</t>
  </si>
  <si>
    <t>$18,525 to $28,774</t>
  </si>
  <si>
    <t>$18,645 to $28,795</t>
  </si>
  <si>
    <t>$19,047 to $29,360</t>
  </si>
  <si>
    <t>$19,023 to $29,869</t>
  </si>
  <si>
    <t>$19,650 to $31,215</t>
  </si>
  <si>
    <t>$19,977 to $31,950</t>
  </si>
  <si>
    <t>$20,289 to $31,605</t>
  </si>
  <si>
    <t>$19,330 to $30,436</t>
  </si>
  <si>
    <t>$19,168 to $30,459</t>
  </si>
  <si>
    <t>$19,057 to $29,527</t>
  </si>
  <si>
    <t>$18,974 to $30,470</t>
  </si>
  <si>
    <t>$19,001 to $29,704</t>
  </si>
  <si>
    <t>$19,172 to $30,606</t>
  </si>
  <si>
    <t>$19,774 to $31,215</t>
  </si>
  <si>
    <t>$19,633 to $31,437</t>
  </si>
  <si>
    <t>$19,640 to $31,417</t>
  </si>
  <si>
    <t>$20,701 to $33,206</t>
  </si>
  <si>
    <t>$20,169 to $31,855</t>
  </si>
  <si>
    <t>$20,332 to $32,143</t>
  </si>
  <si>
    <t>$20,399 to $32,073</t>
  </si>
  <si>
    <t>$24,301 or more</t>
  </si>
  <si>
    <t>$24,604 or more</t>
  </si>
  <si>
    <t>$24,363 or more</t>
  </si>
  <si>
    <t>$23,878 or more</t>
  </si>
  <si>
    <t>$24,166 or more</t>
  </si>
  <si>
    <t>$25,055 or more</t>
  </si>
  <si>
    <t>$26,622 or more</t>
  </si>
  <si>
    <t>$27,814 or more</t>
  </si>
  <si>
    <t>$29,644 or more</t>
  </si>
  <si>
    <t>$29,431 or more</t>
  </si>
  <si>
    <t>$30,385 or more</t>
  </si>
  <si>
    <t>$30,293 or more</t>
  </si>
  <si>
    <t>$30,143 or more</t>
  </si>
  <si>
    <t>$30,463 or more</t>
  </si>
  <si>
    <t>$31,528 or more</t>
  </si>
  <si>
    <t>$29,879 or more</t>
  </si>
  <si>
    <t>$28,979 or more</t>
  </si>
  <si>
    <t>$28,809 or more</t>
  </si>
  <si>
    <t>$29,361 or more</t>
  </si>
  <si>
    <t>$29,872 or more</t>
  </si>
  <si>
    <t>$31,216 or more</t>
  </si>
  <si>
    <t>$31,954 or more</t>
  </si>
  <si>
    <t>$31,606 or more</t>
  </si>
  <si>
    <t>$30,438 or more</t>
  </si>
  <si>
    <t>$29,527 or more</t>
  </si>
  <si>
    <t>$30,472 or more</t>
  </si>
  <si>
    <t>$29,705 or more</t>
  </si>
  <si>
    <t>$30,618 or more</t>
  </si>
  <si>
    <t>$31,215 or more</t>
  </si>
  <si>
    <t>$31,471 or more</t>
  </si>
  <si>
    <t>$31,425 or more</t>
  </si>
  <si>
    <t>$33,214 or more</t>
  </si>
  <si>
    <t>$31,857 or more</t>
  </si>
  <si>
    <t>$32,171 or more</t>
  </si>
  <si>
    <t>$32,074 or more</t>
  </si>
  <si>
    <t>$9,475 or less</t>
  </si>
  <si>
    <t>$9,551 or less</t>
  </si>
  <si>
    <t>$9,769 or less</t>
  </si>
  <si>
    <t>$9,742 or less</t>
  </si>
  <si>
    <t>$9,522 or less</t>
  </si>
  <si>
    <t>$9,662 or less</t>
  </si>
  <si>
    <t>$9,683 or less</t>
  </si>
  <si>
    <t>$9,936 or less</t>
  </si>
  <si>
    <t>$10,263 or less</t>
  </si>
  <si>
    <t>$10,531 or less</t>
  </si>
  <si>
    <t>$10,467 or less</t>
  </si>
  <si>
    <t>$10,892 or less</t>
  </si>
  <si>
    <t>$10,612 or less</t>
  </si>
  <si>
    <t>$11,019 or less</t>
  </si>
  <si>
    <t>$10,723 or less</t>
  </si>
  <si>
    <t>$10,731 or less</t>
  </si>
  <si>
    <t>$10,547 or less</t>
  </si>
  <si>
    <t>$11,077 or less</t>
  </si>
  <si>
    <t>$11,187 or less</t>
  </si>
  <si>
    <t>$11,367 or less</t>
  </si>
  <si>
    <t>$11,291 or less</t>
  </si>
  <si>
    <t>$11,474 or less</t>
  </si>
  <si>
    <t>$11,720 or less</t>
  </si>
  <si>
    <t>$12,000 or less</t>
  </si>
  <si>
    <t>$11,855 or less</t>
  </si>
  <si>
    <t>$11,807 or less</t>
  </si>
  <si>
    <t>$11,622 or less</t>
  </si>
  <si>
    <t>$11,992 or less</t>
  </si>
  <si>
    <t>$11,981 or less</t>
  </si>
  <si>
    <t>$11,853 or less</t>
  </si>
  <si>
    <t>$12,124 or less</t>
  </si>
  <si>
    <t>$11,951 or less</t>
  </si>
  <si>
    <t>$11,939 or less</t>
  </si>
  <si>
    <t>$12,708 or less</t>
  </si>
  <si>
    <t>$12,576 or less</t>
  </si>
  <si>
    <t>$12,359 or less</t>
  </si>
  <si>
    <t>$12,431 or less</t>
  </si>
  <si>
    <t>$9,475 to $13,255</t>
  </si>
  <si>
    <t>$9,551 to $13,292</t>
  </si>
  <si>
    <t>$9,773 to $13,500</t>
  </si>
  <si>
    <t>$9,742 to $13,653</t>
  </si>
  <si>
    <t>$9,522 to $13,496</t>
  </si>
  <si>
    <t>$9,662 to $13,391</t>
  </si>
  <si>
    <t>$9,683 to $13,728</t>
  </si>
  <si>
    <t>$9,936 to $14,126</t>
  </si>
  <si>
    <t>$10,263 to $14,516</t>
  </si>
  <si>
    <t>$10,538 to $15,205</t>
  </si>
  <si>
    <t>$10,467 to $15,249</t>
  </si>
  <si>
    <t>$10,596 to $15,479</t>
  </si>
  <si>
    <t>$10,894 to $15,962</t>
  </si>
  <si>
    <t>$10,612 to $15,675</t>
  </si>
  <si>
    <t>$11,021 to $16,243</t>
  </si>
  <si>
    <t>$10,723 to $16,479</t>
  </si>
  <si>
    <t>$10,731 to $16,382</t>
  </si>
  <si>
    <t>$10,552 to $16,005</t>
  </si>
  <si>
    <t>$11,080 to $16,392</t>
  </si>
  <si>
    <t>$11,187 to $16,716</t>
  </si>
  <si>
    <t>$11,369 to $16,774</t>
  </si>
  <si>
    <t>$11,291 to $16,810</t>
  </si>
  <si>
    <t>$11,488 to $17,445</t>
  </si>
  <si>
    <t>$11,720 to $17,491</t>
  </si>
  <si>
    <t>$12,004 to $17,455</t>
  </si>
  <si>
    <t>$11,868 to $17,179</t>
  </si>
  <si>
    <t>$11,814 to $17,017</t>
  </si>
  <si>
    <t>$11,622 to $16,899</t>
  </si>
  <si>
    <t>$11,992 to $17,054</t>
  </si>
  <si>
    <t>$11,984 to $17,013</t>
  </si>
  <si>
    <t>$11,853 to $17,244</t>
  </si>
  <si>
    <t>$12,131 to $17,948</t>
  </si>
  <si>
    <t>$11,951 to $17,260</t>
  </si>
  <si>
    <t>$11,941 to $17,282</t>
  </si>
  <si>
    <t>$12,708 to $18,892</t>
  </si>
  <si>
    <t>$12,576 to $18,173</t>
  </si>
  <si>
    <t>$12,361 to $18,335</t>
  </si>
  <si>
    <t>$12,436 to $18,000</t>
  </si>
  <si>
    <t>$13,255 to $19,030</t>
  </si>
  <si>
    <t>$13,292 to $19,106</t>
  </si>
  <si>
    <t>$13,508 to $19,496</t>
  </si>
  <si>
    <t>$13,656 to $19,914</t>
  </si>
  <si>
    <t>$13,496 to $20,059</t>
  </si>
  <si>
    <t>$13,391 to $19,746</t>
  </si>
  <si>
    <t>$13,728 to $20,691</t>
  </si>
  <si>
    <t>$14,133 to $21,604</t>
  </si>
  <si>
    <t>$14,518 to $22,701</t>
  </si>
  <si>
    <t>$15,211 to $23,884</t>
  </si>
  <si>
    <t>$15,249 to $23,886</t>
  </si>
  <si>
    <t>$15,479 to $24,402</t>
  </si>
  <si>
    <t>$15,964 to $24,666</t>
  </si>
  <si>
    <t>$15,676 to $24,735</t>
  </si>
  <si>
    <t>$16,243 to $24,773</t>
  </si>
  <si>
    <t>$16,480 to $24,988</t>
  </si>
  <si>
    <t>$16,382 to $25,047</t>
  </si>
  <si>
    <t>$16,008 to $24,143</t>
  </si>
  <si>
    <t>$16,396 to $24,287</t>
  </si>
  <si>
    <t>$16,721 to $24,187</t>
  </si>
  <si>
    <t>$16,777 to $24,543</t>
  </si>
  <si>
    <t>$16,813 to $24,603</t>
  </si>
  <si>
    <t>$17,446 to $25,903</t>
  </si>
  <si>
    <t>$17,504 to $26,075</t>
  </si>
  <si>
    <t>$17,455 to $26,386</t>
  </si>
  <si>
    <t>$17,179 to $25,413</t>
  </si>
  <si>
    <t>$17,017 to $24,892</t>
  </si>
  <si>
    <t>$16,899 to $24,614</t>
  </si>
  <si>
    <t>$17,054 to $25,064</t>
  </si>
  <si>
    <t>$17,015 to $24,773</t>
  </si>
  <si>
    <t>$17,247 to $25,895</t>
  </si>
  <si>
    <t>$17,949 to $26,013</t>
  </si>
  <si>
    <t>$17,261 to $25,383</t>
  </si>
  <si>
    <t>$17,284 to $25,379</t>
  </si>
  <si>
    <t>$18,892 to $27,411</t>
  </si>
  <si>
    <t>$18,189 to $26,557</t>
  </si>
  <si>
    <t>$18,335 to $27,163</t>
  </si>
  <si>
    <t>$18,000 to $26,648</t>
  </si>
  <si>
    <t>$19,030 to $29,580</t>
  </si>
  <si>
    <t>$19,106 to $30,256</t>
  </si>
  <si>
    <t>$19,496 to $30,445</t>
  </si>
  <si>
    <t>$19,917 to $31,458</t>
  </si>
  <si>
    <t>$20,066 to $31,702</t>
  </si>
  <si>
    <t>$19,746 to $31,888</t>
  </si>
  <si>
    <t>$20,704 to $33,160</t>
  </si>
  <si>
    <t>$21,606 to $35,351</t>
  </si>
  <si>
    <t>$22,703 to $36,929</t>
  </si>
  <si>
    <t>$23,890 to $39,277</t>
  </si>
  <si>
    <t>$23,886 to $39,459</t>
  </si>
  <si>
    <t>$24,406 to $39,818</t>
  </si>
  <si>
    <t>$24,666 to $40,032</t>
  </si>
  <si>
    <t>$24,737 to $39,777</t>
  </si>
  <si>
    <t>$24,773 to $40,681</t>
  </si>
  <si>
    <t>$24,990 to $41,237</t>
  </si>
  <si>
    <t>$25,049 to $40,022</t>
  </si>
  <si>
    <t>$24,151 to $39,283</t>
  </si>
  <si>
    <t>$24,289 to $38,935</t>
  </si>
  <si>
    <t>$24,188 to $38,109</t>
  </si>
  <si>
    <t>$24,556 to $38,897</t>
  </si>
  <si>
    <t>$24,603 to $39,760</t>
  </si>
  <si>
    <t>$25,903 to $41,409</t>
  </si>
  <si>
    <t>$26,080 to $42,110</t>
  </si>
  <si>
    <t>$26,389 to $41,665</t>
  </si>
  <si>
    <t>$25,413 to $39,789</t>
  </si>
  <si>
    <t>$24,892 to $40,380</t>
  </si>
  <si>
    <t>$24,614 to $39,093</t>
  </si>
  <si>
    <t>$25,076 to $39,255</t>
  </si>
  <si>
    <t>$24,787 to $39,057</t>
  </si>
  <si>
    <t>$25,921 to $40,822</t>
  </si>
  <si>
    <t>$26,023 to $41,238</t>
  </si>
  <si>
    <t>$25,385 to $40,423</t>
  </si>
  <si>
    <t>$25,380 to $40,168</t>
  </si>
  <si>
    <t>$27,414 to $43,135</t>
  </si>
  <si>
    <t>$26,567 to $42,292</t>
  </si>
  <si>
    <t>$27,176 to $43,024</t>
  </si>
  <si>
    <t>$26,655 to $42,030</t>
  </si>
  <si>
    <t>$29,584 or more</t>
  </si>
  <si>
    <t>$30,268 or more</t>
  </si>
  <si>
    <t>$31,465 or more</t>
  </si>
  <si>
    <t>$31,702 or more</t>
  </si>
  <si>
    <t>$31,902 or more</t>
  </si>
  <si>
    <t>$33,165 or more</t>
  </si>
  <si>
    <t>$35,351 or more</t>
  </si>
  <si>
    <t>$36,975 or more</t>
  </si>
  <si>
    <t>$39,281 or more</t>
  </si>
  <si>
    <t>$39,463 or more</t>
  </si>
  <si>
    <t>$39,826 or more</t>
  </si>
  <si>
    <t>$40,063 or more</t>
  </si>
  <si>
    <t>$39,779 or more</t>
  </si>
  <si>
    <t>$40,681 or more</t>
  </si>
  <si>
    <t>$41,241 or more</t>
  </si>
  <si>
    <t>$40,030 or more</t>
  </si>
  <si>
    <t>$39,283 or more</t>
  </si>
  <si>
    <t>$38,956 or more</t>
  </si>
  <si>
    <t>$38,121 or more</t>
  </si>
  <si>
    <t>$38,909 or more</t>
  </si>
  <si>
    <t>$39,760 or more</t>
  </si>
  <si>
    <t>$41,415 or more</t>
  </si>
  <si>
    <t>$42,123 or more</t>
  </si>
  <si>
    <t>$41,665 or more</t>
  </si>
  <si>
    <t>$39,789 or more</t>
  </si>
  <si>
    <t>$40,382 or more</t>
  </si>
  <si>
    <t>$39,094 or more</t>
  </si>
  <si>
    <t>$39,255 or more</t>
  </si>
  <si>
    <t>$39,072 or more</t>
  </si>
  <si>
    <t>$40,836 or more</t>
  </si>
  <si>
    <t>$41,255 or more</t>
  </si>
  <si>
    <t>$40,423 or more</t>
  </si>
  <si>
    <t>$40,181 or more</t>
  </si>
  <si>
    <t>$43,139 or more</t>
  </si>
  <si>
    <t>$42,295 or more</t>
  </si>
  <si>
    <t>$43,029 or more</t>
  </si>
  <si>
    <t>$42,043 or more</t>
  </si>
  <si>
    <r>
      <t>Suggested citation: Brady, Peter, and Michael Bogdan. 2013. “</t>
    </r>
    <r>
      <rPr>
        <sz val="11"/>
        <color indexed="8"/>
        <rFont val="Calibri"/>
        <family val="2"/>
      </rPr>
      <t>A Look at Private-Sector Retirement Plan Income after ERISA in 2012.</t>
    </r>
    <r>
      <rPr>
        <sz val="11"/>
        <color theme="1"/>
        <rFont val="Calibri"/>
        <family val="2"/>
      </rPr>
      <t xml:space="preserve">” </t>
    </r>
    <r>
      <rPr>
        <i/>
        <sz val="11"/>
        <color indexed="8"/>
        <rFont val="Calibri"/>
        <family val="2"/>
      </rPr>
      <t>ICI Research Perspective</t>
    </r>
    <r>
      <rPr>
        <sz val="11"/>
        <color theme="1"/>
        <rFont val="Calibri"/>
        <family val="2"/>
      </rPr>
      <t xml:space="preserve"> XX, no. x (Xxxxxxxxx). Available at www.ici.org/pdf/perXX-XX.pdf.</t>
    </r>
  </si>
  <si>
    <t>Percentage of workers and numbers of workers (millions), wage and salary workers, excludes self-employed workers</t>
  </si>
  <si>
    <r>
      <rPr>
        <vertAlign val="superscript"/>
        <sz val="11"/>
        <color indexed="8"/>
        <rFont val="Calibri"/>
        <family val="2"/>
      </rPr>
      <t>2</t>
    </r>
    <r>
      <rPr>
        <sz val="11"/>
        <color indexed="8"/>
        <rFont val="Calibri"/>
        <family val="2"/>
      </rPr>
      <t xml:space="preserve">Income of married couples is pooled and each spouse is allocated half of total income, as well as half of income from each source. </t>
    </r>
  </si>
  <si>
    <r>
      <rPr>
        <vertAlign val="superscript"/>
        <sz val="11"/>
        <color indexed="8"/>
        <rFont val="Calibri"/>
        <family val="2"/>
      </rPr>
      <t>3</t>
    </r>
    <r>
      <rPr>
        <sz val="11"/>
        <color indexed="8"/>
        <rFont val="Calibri"/>
        <family val="2"/>
      </rPr>
      <t>Asset income includes interest, dividends, and rents earned on assets held outside retirement accounts.</t>
    </r>
  </si>
  <si>
    <r>
      <rPr>
        <vertAlign val="superscript"/>
        <sz val="11"/>
        <color indexed="8"/>
        <rFont val="Calibri"/>
        <family val="2"/>
      </rPr>
      <t>1</t>
    </r>
    <r>
      <rPr>
        <sz val="11"/>
        <color indexed="8"/>
        <rFont val="Calibri"/>
        <family val="2"/>
      </rPr>
      <t>Pension income includes income from both DB and DC plans.</t>
    </r>
  </si>
  <si>
    <r>
      <t>3</t>
    </r>
    <r>
      <rPr>
        <sz val="11"/>
        <color indexed="8"/>
        <rFont val="Calibri"/>
        <family val="2"/>
      </rPr>
      <t xml:space="preserve">Income of married couples is pooled and each spouse is allocated half of total income, as well as half of income from each source. </t>
    </r>
  </si>
  <si>
    <r>
      <t>4</t>
    </r>
    <r>
      <rPr>
        <sz val="11"/>
        <color indexed="8"/>
        <rFont val="Calibri"/>
        <family val="2"/>
      </rPr>
      <t>Because of small sample sizes, these statistics are not presented.</t>
    </r>
  </si>
  <si>
    <r>
      <rPr>
        <vertAlign val="superscript"/>
        <sz val="11"/>
        <color indexed="8"/>
        <rFont val="Calibri"/>
        <family val="2"/>
      </rPr>
      <t>4</t>
    </r>
    <r>
      <rPr>
        <sz val="11"/>
        <color indexed="8"/>
        <rFont val="Calibri"/>
        <family val="2"/>
      </rPr>
      <t>Income sources for married couples are not pooled. Any income source is directly attributed only to that individual.</t>
    </r>
  </si>
  <si>
    <r>
      <rPr>
        <vertAlign val="superscript"/>
        <sz val="11"/>
        <color indexed="8"/>
        <rFont val="Calibri"/>
        <family val="2"/>
      </rPr>
      <t>5</t>
    </r>
    <r>
      <rPr>
        <sz val="11"/>
        <color indexed="8"/>
        <rFont val="Calibri"/>
        <family val="2"/>
      </rPr>
      <t xml:space="preserve">A married couple is treated as a single observation. </t>
    </r>
  </si>
  <si>
    <r>
      <t>1</t>
    </r>
    <r>
      <rPr>
        <sz val="11"/>
        <color indexed="8"/>
        <rFont val="Calibri"/>
        <family val="2"/>
      </rPr>
      <t>Pensions include both DC and DB pensions.</t>
    </r>
  </si>
  <si>
    <r>
      <rPr>
        <vertAlign val="superscript"/>
        <sz val="11"/>
        <color indexed="8"/>
        <rFont val="Calibri"/>
        <family val="2"/>
      </rPr>
      <t>2</t>
    </r>
    <r>
      <rPr>
        <sz val="11"/>
        <color indexed="8"/>
        <rFont val="Calibri"/>
        <family val="2"/>
      </rPr>
      <t>Income sources for married couples are not pooled. Any income source is directly attributed only to that individual.</t>
    </r>
  </si>
  <si>
    <r>
      <rPr>
        <vertAlign val="superscript"/>
        <sz val="11"/>
        <color indexed="8"/>
        <rFont val="Calibri"/>
        <family val="2"/>
      </rPr>
      <t>2</t>
    </r>
    <r>
      <rPr>
        <sz val="11"/>
        <color indexed="8"/>
        <rFont val="Calibri"/>
        <family val="2"/>
      </rPr>
      <t>A married couple is treated as a single observation.</t>
    </r>
  </si>
  <si>
    <r>
      <rPr>
        <vertAlign val="superscript"/>
        <sz val="11"/>
        <color indexed="8"/>
        <rFont val="Calibri"/>
        <family val="2"/>
      </rPr>
      <t>1</t>
    </r>
    <r>
      <rPr>
        <sz val="11"/>
        <color indexed="8"/>
        <rFont val="Calibri"/>
        <family val="2"/>
      </rPr>
      <t>Individuals aged 65 and older with nonzero income and not working; for married couples, neither the individual nor the spouse was working. Sample excludes highest 1 percent and lowest 1 percent of the income distribution.</t>
    </r>
  </si>
  <si>
    <r>
      <rPr>
        <vertAlign val="superscript"/>
        <sz val="11"/>
        <color indexed="8"/>
        <rFont val="Calibri"/>
        <family val="2"/>
      </rPr>
      <t>1</t>
    </r>
    <r>
      <rPr>
        <sz val="11"/>
        <color indexed="8"/>
        <rFont val="Calibri"/>
        <family val="2"/>
      </rPr>
      <t>Individuals aged 65 and older with nonzero income and not working; for married couples, neither the individual nor the spouse was working. Sample excludes the lowest 1 percent of the income distribution.</t>
    </r>
  </si>
  <si>
    <t>Sources: ICI tabulations of March Current Population Surveys and Federal Reserve Board of Governors</t>
  </si>
  <si>
    <r>
      <rPr>
        <vertAlign val="superscript"/>
        <sz val="11"/>
        <color indexed="8"/>
        <rFont val="Calibri"/>
        <family val="2"/>
      </rPr>
      <t>1</t>
    </r>
    <r>
      <rPr>
        <sz val="11"/>
        <color indexed="8"/>
        <rFont val="Calibri"/>
        <family val="2"/>
      </rPr>
      <t>Individuals aged 65 and older with nonzero income and not working; for married couples, neither the individual nor the spouse was working.</t>
    </r>
  </si>
  <si>
    <r>
      <rPr>
        <vertAlign val="superscript"/>
        <sz val="11"/>
        <color indexed="8"/>
        <rFont val="Calibri"/>
        <family val="2"/>
      </rPr>
      <t>1</t>
    </r>
    <r>
      <rPr>
        <sz val="11"/>
        <color indexed="8"/>
        <rFont val="Calibri"/>
        <family val="2"/>
      </rPr>
      <t>Individuals aged 65 and older with nonzero income and not working; for married couples, neither the individual nor the spouse was working. Sample excludes the highest 1 percent of the income distribution.</t>
    </r>
  </si>
  <si>
    <r>
      <t>2</t>
    </r>
    <r>
      <rPr>
        <sz val="11"/>
        <color indexed="8"/>
        <rFont val="Calibri"/>
        <family val="2"/>
      </rPr>
      <t>Individuals aged 65 and older with nonzero income and not working; for married couples, neither the individual nor the spouse was working. Sample excludes highest 1 percent and lowest 1 percent of the income distribution.</t>
    </r>
  </si>
  <si>
    <r>
      <t>2</t>
    </r>
    <r>
      <rPr>
        <sz val="11"/>
        <color indexed="8"/>
        <rFont val="Calibri"/>
        <family val="2"/>
      </rPr>
      <t>Individuals aged 65 and older with nonzero income and not working; for married couples, neither the individual nor the spouse was working. Sample excludes the lowest 1 percent of the income distribution.</t>
    </r>
  </si>
  <si>
    <r>
      <t>2</t>
    </r>
    <r>
      <rPr>
        <sz val="11"/>
        <color indexed="8"/>
        <rFont val="Calibri"/>
        <family val="2"/>
      </rPr>
      <t>Individuals aged 65 and older with nonzero income and not working; for married couples, neither the individual nor the spouse was working.</t>
    </r>
  </si>
  <si>
    <r>
      <t>2</t>
    </r>
    <r>
      <rPr>
        <sz val="11"/>
        <color indexed="8"/>
        <rFont val="Calibri"/>
        <family val="2"/>
      </rPr>
      <t>Individuals aged 65 and older with nonzero income and not working; for married couples, neither the individual nor the spouse was working. Sample excludes the highest 1 percent of the income distribution.</t>
    </r>
  </si>
  <si>
    <r>
      <rPr>
        <vertAlign val="superscript"/>
        <sz val="11"/>
        <color indexed="8"/>
        <rFont val="Calibri"/>
        <family val="2"/>
      </rPr>
      <t>2</t>
    </r>
    <r>
      <rPr>
        <sz val="11"/>
        <color indexed="8"/>
        <rFont val="Calibri"/>
        <family val="2"/>
      </rPr>
      <t>Individuals aged 65 and older with nonzero income and not working; for married couples, neither the individual nor the spouse was working. Sample excludes highest 1 percent and lowest 1 percent of the income distribution.</t>
    </r>
  </si>
  <si>
    <t>Note: Individuals aged 65 and older with nonzero income and not working; for married couples, neither the individual nor the spouse was working. Sample excludes highest 1 percent and lowest 1 percent of the income distribution.</t>
  </si>
  <si>
    <r>
      <t>3</t>
    </r>
    <r>
      <rPr>
        <sz val="11"/>
        <color indexed="8"/>
        <rFont val="Calibri"/>
        <family val="2"/>
      </rPr>
      <t>Individuals aged 65 and older with nonzero income and not working; for married couples, neither the individual nor the spouse was working. Sample excludes highest 1 percent and lowest 1 percent of the income distribution.</t>
    </r>
  </si>
  <si>
    <r>
      <rPr>
        <vertAlign val="superscript"/>
        <sz val="11"/>
        <color indexed="8"/>
        <rFont val="Calibri"/>
        <family val="2"/>
      </rPr>
      <t>3</t>
    </r>
    <r>
      <rPr>
        <sz val="11"/>
        <color indexed="8"/>
        <rFont val="Calibri"/>
        <family val="2"/>
      </rPr>
      <t>Individuals aged 65 and older with nonzero income and not working; for married couples, neither the individual nor the spouse was working. Sample excludes highest 1 percent and lowest 1 percent of the income distribution.</t>
    </r>
  </si>
  <si>
    <t>Per capita income</t>
  </si>
  <si>
    <r>
      <t>Receipt of Income from Government and Private-Sector Pensions,</t>
    </r>
    <r>
      <rPr>
        <b/>
        <vertAlign val="superscript"/>
        <sz val="11"/>
        <color indexed="8"/>
        <rFont val="Calibri"/>
        <family val="2"/>
      </rPr>
      <t>1</t>
    </r>
    <r>
      <rPr>
        <b/>
        <sz val="11"/>
        <color indexed="8"/>
        <rFont val="Calibri"/>
        <family val="2"/>
      </rPr>
      <t xml:space="preserve"> 1975–2012: Less Than a High School Diploma</t>
    </r>
  </si>
  <si>
    <r>
      <t>Receipt of Income from Government and Private-Sector Pensions,</t>
    </r>
    <r>
      <rPr>
        <b/>
        <vertAlign val="superscript"/>
        <sz val="11"/>
        <color indexed="8"/>
        <rFont val="Calibri"/>
        <family val="2"/>
      </rPr>
      <t>1</t>
    </r>
    <r>
      <rPr>
        <b/>
        <sz val="11"/>
        <color indexed="8"/>
        <rFont val="Calibri"/>
        <family val="2"/>
      </rPr>
      <t xml:space="preserve"> 1975–2012: High School Diploma</t>
    </r>
  </si>
  <si>
    <r>
      <t>Receipt of Income from Government and Private-Sector Pensions,</t>
    </r>
    <r>
      <rPr>
        <b/>
        <vertAlign val="superscript"/>
        <sz val="11"/>
        <color indexed="8"/>
        <rFont val="Calibri"/>
        <family val="2"/>
      </rPr>
      <t>1</t>
    </r>
    <r>
      <rPr>
        <b/>
        <sz val="11"/>
        <color indexed="8"/>
        <rFont val="Calibri"/>
        <family val="2"/>
      </rPr>
      <t xml:space="preserve"> 1975–2012: Some College or Associate's Degree</t>
    </r>
  </si>
  <si>
    <r>
      <t>Receipt of Income from Government and Private-Sector Pensions,</t>
    </r>
    <r>
      <rPr>
        <b/>
        <vertAlign val="superscript"/>
        <sz val="11"/>
        <color indexed="8"/>
        <rFont val="Calibri"/>
        <family val="2"/>
      </rPr>
      <t>1</t>
    </r>
    <r>
      <rPr>
        <b/>
        <sz val="11"/>
        <color indexed="8"/>
        <rFont val="Calibri"/>
        <family val="2"/>
      </rPr>
      <t xml:space="preserve"> 1975–2012: Bachelor's or Graduate Degree</t>
    </r>
  </si>
  <si>
    <r>
      <t>Retirees</t>
    </r>
    <r>
      <rPr>
        <i/>
        <vertAlign val="superscript"/>
        <sz val="11"/>
        <color indexed="8"/>
        <rFont val="Calibri"/>
        <family val="2"/>
      </rPr>
      <t>2</t>
    </r>
    <r>
      <rPr>
        <i/>
        <sz val="11"/>
        <color indexed="8"/>
        <rFont val="Calibri"/>
        <family val="2"/>
      </rPr>
      <t xml:space="preserve"> with private-sector pension income tabulated on a per capita basis,</t>
    </r>
    <r>
      <rPr>
        <i/>
        <vertAlign val="superscript"/>
        <sz val="11"/>
        <color indexed="8"/>
        <rFont val="Calibri"/>
        <family val="2"/>
      </rPr>
      <t>3</t>
    </r>
    <r>
      <rPr>
        <i/>
        <sz val="11"/>
        <color indexed="8"/>
        <rFont val="Calibri"/>
        <family val="2"/>
      </rPr>
      <t xml:space="preserve"> 2012 dollars</t>
    </r>
  </si>
  <si>
    <r>
      <t>Receipt of Income from Government and Private-Sector Pensions,</t>
    </r>
    <r>
      <rPr>
        <b/>
        <vertAlign val="superscript"/>
        <sz val="11"/>
        <color indexed="8"/>
        <rFont val="Calibri"/>
        <family val="2"/>
      </rPr>
      <t>1</t>
    </r>
    <r>
      <rPr>
        <b/>
        <sz val="11"/>
        <color indexed="8"/>
        <rFont val="Calibri"/>
        <family val="2"/>
      </rPr>
      <t xml:space="preserve"> Tabulated on an Individual Basis,</t>
    </r>
    <r>
      <rPr>
        <b/>
        <vertAlign val="superscript"/>
        <sz val="11"/>
        <color indexed="8"/>
        <rFont val="Calibri"/>
        <family val="2"/>
      </rPr>
      <t>2</t>
    </r>
    <r>
      <rPr>
        <b/>
        <sz val="11"/>
        <color indexed="8"/>
        <rFont val="Calibri"/>
        <family val="2"/>
      </rPr>
      <t xml:space="preserve"> 1975–2012</t>
    </r>
  </si>
  <si>
    <r>
      <t>Receipt of Income from Government and Private-Sector Pensions,</t>
    </r>
    <r>
      <rPr>
        <b/>
        <vertAlign val="superscript"/>
        <sz val="11"/>
        <color indexed="8"/>
        <rFont val="Calibri"/>
        <family val="2"/>
      </rPr>
      <t>1</t>
    </r>
    <r>
      <rPr>
        <b/>
        <sz val="11"/>
        <color indexed="8"/>
        <rFont val="Calibri"/>
        <family val="2"/>
      </rPr>
      <t xml:space="preserve"> Tabulated on a Household Basis,</t>
    </r>
    <r>
      <rPr>
        <b/>
        <vertAlign val="superscript"/>
        <sz val="11"/>
        <color indexed="8"/>
        <rFont val="Calibri"/>
        <family val="2"/>
      </rPr>
      <t>2</t>
    </r>
    <r>
      <rPr>
        <b/>
        <sz val="11"/>
        <color indexed="8"/>
        <rFont val="Calibri"/>
        <family val="2"/>
      </rPr>
      <t xml:space="preserve"> 1975–2012</t>
    </r>
  </si>
  <si>
    <t>Median Tenure for Private-Sector Wage and Salary Workers, 1983–2012</t>
  </si>
  <si>
    <t>Length of employment at current employer, in years, by age group, selected years</t>
  </si>
  <si>
    <t>Percentage of private-sector workers aged 55 to 64 by length of employment at current employer, selected years</t>
  </si>
  <si>
    <t>Receipt of Income from Government and Private-Sector Pensions, 1975–2012: Less Than a High School Diploma</t>
  </si>
  <si>
    <t>Receipt of Income from Government and Private-Sector Pensions, 1975–2012: Some College or Associate's Degree</t>
  </si>
  <si>
    <t>Receipt of Income from Government and Private-Sector Pensions, 1975–2012: Bachelor's Degree or Graduate Degree</t>
  </si>
  <si>
    <t>Receipt of Income from Government and Private-Sector Pensions, Tabulated on an Individual Basis, 1975–2012</t>
  </si>
  <si>
    <t>Receipt of Income from Government and Private-Sector Pensions, Tabulated on a Household Basis, 1975–2012</t>
  </si>
  <si>
    <t>Responses to survey questions that ask for the amount of annual earnings tend to be grouped at round dollar amounts. Because of this, cutoffs for annual earnings quintiles, deciles, and percentiles often split respondents that report the same amount of annual earnings. The method used to determine earnings percentile ranks in this study is fairly typical and is similar to the method used by the Federal Reserve Board when summarizing the data from the Survey of Consumer Finances. See Bucks, Brian K., Arthur B. Kennickell, Traci L. Mach, and Kevin B. Moore. 2009. “Changes in U.S. Family Finances from 2004 to 2007: Evidence from the Survey of Consumer Finances.” Federal Reserve Bulletin (February).</t>
  </si>
  <si>
    <t>Receipt of Income from Government and Private-Sector Pensions, 1975–2012: High School Diploma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</si>
</sst>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
    <numFmt numFmtId="166" formatCode="&quot;$&quot;#,##0"/>
    <numFmt numFmtId="167" formatCode="0.0"/>
    <numFmt numFmtId="168" formatCode="_(&quot;$&quot;* #,##0_);_(&quot;$&quot;* \(#,##0\);_(&quot;$&quot;* &quot;-&quot;??_);_(@_)"/>
    <numFmt numFmtId="169" formatCode="_(* #,##0.0_);_(* \(#,##0.0\);_(* &quot;-&quot;??_);_(@_)"/>
    <numFmt numFmtId="170" formatCode="_(* #,##0_);_(* \(#,##0\);_(* &quot;-&quot;??_);_(@_)"/>
  </numFmts>
  <fonts count="55">
    <font>
      <sz val="11"/>
      <color theme="1"/>
      <name val="Calibri"/>
      <family val="2"/>
    </font>
    <font>
      <sz val="12"/>
      <color indexed="8"/>
      <name val="Calibri"/>
      <family val="2"/>
    </font>
    <font>
      <sz val="10"/>
      <name val="Arial"/>
      <family val="2"/>
    </font>
    <font>
      <i/>
      <sz val="11"/>
      <color indexed="8"/>
      <name val="Calibri"/>
      <family val="2"/>
    </font>
    <font>
      <i/>
      <vertAlign val="superscript"/>
      <sz val="11"/>
      <color indexed="8"/>
      <name val="Calibri"/>
      <family val="2"/>
    </font>
    <font>
      <vertAlign val="superscript"/>
      <sz val="11"/>
      <color indexed="8"/>
      <name val="Calibri"/>
      <family val="2"/>
    </font>
    <font>
      <sz val="11"/>
      <color indexed="8"/>
      <name val="Calibri"/>
      <family val="2"/>
    </font>
    <font>
      <b/>
      <sz val="11"/>
      <color indexed="8"/>
      <name val="Calibri"/>
      <family val="2"/>
    </font>
    <font>
      <b/>
      <vertAlign val="superscript"/>
      <sz val="11"/>
      <color indexed="8"/>
      <name val="Calibri"/>
      <family val="2"/>
    </font>
    <font>
      <sz val="11"/>
      <color indexed="8"/>
      <name val="Arial"/>
      <family val="2"/>
    </font>
    <font>
      <sz val="10"/>
      <color indexed="8"/>
      <name val="Arial Unicode MS"/>
      <family val="2"/>
    </font>
    <font>
      <b/>
      <sz val="12"/>
      <color indexed="8"/>
      <name val="Calibri"/>
      <family val="2"/>
    </font>
    <font>
      <sz val="11"/>
      <name val="Calibri"/>
      <family val="2"/>
    </font>
    <font>
      <b/>
      <sz val="12"/>
      <name val="Calibri"/>
      <family val="0"/>
    </font>
    <font>
      <sz val="10"/>
      <color indexed="8"/>
      <name val="Calibri"/>
      <family val="2"/>
    </font>
    <font>
      <i/>
      <sz val="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sz val="11"/>
      <color theme="1"/>
      <name val="Arial"/>
      <family val="2"/>
    </font>
    <font>
      <b/>
      <sz val="12"/>
      <color rgb="FF3F3F3F"/>
      <name val="Calibri"/>
      <family val="2"/>
    </font>
    <font>
      <sz val="10"/>
      <color theme="1"/>
      <name val="Arial Unicode MS"/>
      <family val="2"/>
    </font>
    <font>
      <b/>
      <sz val="18"/>
      <color theme="3"/>
      <name val="Cambria"/>
      <family val="2"/>
    </font>
    <font>
      <b/>
      <sz val="12"/>
      <color theme="1"/>
      <name val="Calibri"/>
      <family val="2"/>
    </font>
    <font>
      <sz val="12"/>
      <color rgb="FFFF0000"/>
      <name val="Calibri"/>
      <family val="2"/>
    </font>
    <font>
      <b/>
      <sz val="11"/>
      <color theme="1"/>
      <name val="Calibri"/>
      <family val="2"/>
    </font>
    <font>
      <i/>
      <sz val="11"/>
      <color theme="1"/>
      <name val="Calibri"/>
      <family val="2"/>
    </font>
    <font>
      <vertAlign val="superscript"/>
      <sz val="11"/>
      <color theme="1"/>
      <name val="Calibri"/>
      <family val="2"/>
    </font>
    <font>
      <i/>
      <vertAlign val="superscript"/>
      <sz val="11"/>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dashed"/>
      <bottom style="dashed"/>
    </border>
    <border>
      <left>
        <color indexed="63"/>
      </left>
      <right>
        <color indexed="63"/>
      </right>
      <top>
        <color indexed="63"/>
      </top>
      <bottom style="dashed"/>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46"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4">
    <xf numFmtId="0" fontId="0" fillId="0" borderId="0" xfId="0" applyFont="1" applyAlignment="1">
      <alignment/>
    </xf>
    <xf numFmtId="164" fontId="0" fillId="0" borderId="0" xfId="44" applyNumberFormat="1" applyFont="1" applyAlignment="1">
      <alignment/>
    </xf>
    <xf numFmtId="0" fontId="50" fillId="0" borderId="0" xfId="0" applyFont="1" applyAlignment="1">
      <alignment/>
    </xf>
    <xf numFmtId="3" fontId="50" fillId="0" borderId="0" xfId="0" applyNumberFormat="1" applyFont="1" applyAlignment="1">
      <alignment/>
    </xf>
    <xf numFmtId="0" fontId="50" fillId="0" borderId="0" xfId="0" applyFont="1" applyBorder="1" applyAlignment="1">
      <alignment/>
    </xf>
    <xf numFmtId="3" fontId="50" fillId="0" borderId="0" xfId="0" applyNumberFormat="1" applyFont="1" applyBorder="1" applyAlignment="1">
      <alignment/>
    </xf>
    <xf numFmtId="168" fontId="0" fillId="0" borderId="0" xfId="47" applyNumberFormat="1" applyFont="1" applyBorder="1" applyAlignment="1">
      <alignment horizontal="left"/>
    </xf>
    <xf numFmtId="169" fontId="0" fillId="0" borderId="10" xfId="44" applyNumberFormat="1" applyFont="1" applyBorder="1" applyAlignment="1">
      <alignment/>
    </xf>
    <xf numFmtId="169" fontId="0" fillId="0" borderId="11" xfId="44" applyNumberFormat="1" applyFont="1" applyBorder="1" applyAlignment="1">
      <alignment/>
    </xf>
    <xf numFmtId="0" fontId="51" fillId="0" borderId="12" xfId="0" applyFont="1" applyBorder="1" applyAlignment="1">
      <alignment/>
    </xf>
    <xf numFmtId="0" fontId="51" fillId="0" borderId="0" xfId="0" applyFont="1" applyBorder="1" applyAlignment="1">
      <alignment/>
    </xf>
    <xf numFmtId="166" fontId="0" fillId="0" borderId="13" xfId="47" applyNumberFormat="1" applyFont="1" applyBorder="1" applyAlignment="1">
      <alignment/>
    </xf>
    <xf numFmtId="166" fontId="0" fillId="0" borderId="14" xfId="47" applyNumberFormat="1" applyFont="1" applyBorder="1" applyAlignment="1">
      <alignment/>
    </xf>
    <xf numFmtId="170" fontId="0" fillId="0" borderId="0" xfId="44" applyNumberFormat="1" applyFont="1" applyBorder="1" applyAlignment="1">
      <alignment/>
    </xf>
    <xf numFmtId="170" fontId="0" fillId="0" borderId="15" xfId="44" applyNumberFormat="1" applyFont="1" applyBorder="1" applyAlignment="1">
      <alignment/>
    </xf>
    <xf numFmtId="170" fontId="0" fillId="0" borderId="12" xfId="44" applyNumberFormat="1" applyFont="1" applyBorder="1" applyAlignment="1">
      <alignment/>
    </xf>
    <xf numFmtId="170" fontId="0" fillId="0" borderId="16" xfId="44" applyNumberFormat="1" applyFont="1" applyBorder="1" applyAlignment="1">
      <alignment/>
    </xf>
    <xf numFmtId="0" fontId="50" fillId="0" borderId="0" xfId="0" applyFont="1" applyBorder="1" applyAlignment="1">
      <alignment/>
    </xf>
    <xf numFmtId="3" fontId="50" fillId="0" borderId="0" xfId="0" applyNumberFormat="1" applyFont="1" applyBorder="1" applyAlignment="1">
      <alignment/>
    </xf>
    <xf numFmtId="0" fontId="48" fillId="0" borderId="0" xfId="0" applyFont="1" applyFill="1" applyAlignment="1">
      <alignment/>
    </xf>
    <xf numFmtId="0" fontId="31" fillId="0" borderId="0" xfId="0" applyFont="1" applyFill="1" applyAlignment="1">
      <alignment wrapText="1"/>
    </xf>
    <xf numFmtId="0" fontId="31" fillId="0" borderId="0" xfId="0" applyFont="1" applyFill="1" applyAlignment="1">
      <alignment/>
    </xf>
    <xf numFmtId="0" fontId="31" fillId="0" borderId="0" xfId="0" applyFont="1" applyFill="1" applyAlignment="1">
      <alignment horizontal="left"/>
    </xf>
    <xf numFmtId="9" fontId="0" fillId="0" borderId="0" xfId="61" applyFont="1" applyAlignment="1">
      <alignment horizontal="center"/>
    </xf>
    <xf numFmtId="10" fontId="0" fillId="0" borderId="0" xfId="61" applyNumberFormat="1" applyFont="1" applyAlignment="1">
      <alignment horizontal="center"/>
    </xf>
    <xf numFmtId="165" fontId="0" fillId="0" borderId="11" xfId="61" applyNumberFormat="1" applyFont="1" applyBorder="1" applyAlignment="1">
      <alignment/>
    </xf>
    <xf numFmtId="169" fontId="0" fillId="0" borderId="17" xfId="44" applyNumberFormat="1" applyFont="1" applyBorder="1" applyAlignment="1">
      <alignment/>
    </xf>
    <xf numFmtId="169" fontId="0" fillId="0" borderId="18" xfId="44" applyNumberFormat="1" applyFont="1" applyBorder="1" applyAlignment="1">
      <alignment/>
    </xf>
    <xf numFmtId="165" fontId="0" fillId="0" borderId="10" xfId="61" applyNumberFormat="1" applyFont="1" applyBorder="1" applyAlignment="1">
      <alignment/>
    </xf>
    <xf numFmtId="165" fontId="0" fillId="0" borderId="11" xfId="61" applyNumberFormat="1" applyFont="1" applyBorder="1" applyAlignment="1">
      <alignment/>
    </xf>
    <xf numFmtId="165" fontId="0" fillId="0" borderId="19" xfId="61" applyNumberFormat="1" applyFont="1" applyBorder="1" applyAlignment="1">
      <alignment/>
    </xf>
    <xf numFmtId="0" fontId="0" fillId="0" borderId="0" xfId="0" applyFont="1" applyAlignment="1">
      <alignment/>
    </xf>
    <xf numFmtId="0" fontId="0" fillId="0" borderId="20" xfId="0" applyFont="1" applyBorder="1" applyAlignment="1">
      <alignment horizontal="center"/>
    </xf>
    <xf numFmtId="0" fontId="0" fillId="0" borderId="20" xfId="0" applyBorder="1" applyAlignment="1">
      <alignment/>
    </xf>
    <xf numFmtId="0" fontId="0" fillId="0" borderId="21" xfId="0" applyFont="1" applyBorder="1" applyAlignment="1">
      <alignment horizontal="center"/>
    </xf>
    <xf numFmtId="0" fontId="12" fillId="0" borderId="21" xfId="0" applyFont="1" applyBorder="1" applyAlignment="1">
      <alignment/>
    </xf>
    <xf numFmtId="0" fontId="0" fillId="0" borderId="21" xfId="0" applyBorder="1" applyAlignment="1">
      <alignment/>
    </xf>
    <xf numFmtId="0" fontId="31" fillId="0" borderId="20" xfId="0" applyFont="1" applyFill="1" applyBorder="1" applyAlignment="1">
      <alignment vertical="top"/>
    </xf>
    <xf numFmtId="0" fontId="31" fillId="0" borderId="20" xfId="0" applyFont="1" applyFill="1" applyBorder="1" applyAlignment="1">
      <alignment/>
    </xf>
    <xf numFmtId="0" fontId="31" fillId="0" borderId="21" xfId="0" applyFont="1" applyFill="1" applyBorder="1" applyAlignment="1">
      <alignment vertical="top"/>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22" xfId="0" applyFont="1" applyBorder="1" applyAlignment="1">
      <alignment/>
    </xf>
    <xf numFmtId="0" fontId="0" fillId="0" borderId="22" xfId="0" applyFont="1" applyBorder="1" applyAlignment="1">
      <alignment horizontal="center"/>
    </xf>
    <xf numFmtId="0" fontId="0" fillId="0" borderId="23" xfId="0" applyFont="1" applyBorder="1" applyAlignment="1">
      <alignment horizontal="center"/>
    </xf>
    <xf numFmtId="0" fontId="0" fillId="0" borderId="14" xfId="0" applyFont="1" applyBorder="1" applyAlignment="1">
      <alignment/>
    </xf>
    <xf numFmtId="9" fontId="0" fillId="0" borderId="0" xfId="0" applyNumberFormat="1" applyFont="1" applyAlignment="1">
      <alignment/>
    </xf>
    <xf numFmtId="0" fontId="0" fillId="0" borderId="15" xfId="0" applyFont="1" applyBorder="1" applyAlignment="1">
      <alignment/>
    </xf>
    <xf numFmtId="1" fontId="0" fillId="0" borderId="0" xfId="0" applyNumberFormat="1" applyFont="1" applyAlignment="1">
      <alignment horizontal="center"/>
    </xf>
    <xf numFmtId="2" fontId="0" fillId="0" borderId="0" xfId="0" applyNumberFormat="1" applyFont="1" applyAlignment="1">
      <alignment horizontal="center"/>
    </xf>
    <xf numFmtId="1" fontId="0" fillId="0" borderId="0" xfId="0" applyNumberFormat="1" applyFont="1" applyBorder="1" applyAlignment="1">
      <alignment horizontal="center"/>
    </xf>
    <xf numFmtId="0" fontId="0" fillId="0" borderId="16" xfId="0" applyFont="1" applyBorder="1" applyAlignment="1">
      <alignment/>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24" xfId="0" applyFont="1" applyBorder="1" applyAlignment="1">
      <alignment horizontal="center"/>
    </xf>
    <xf numFmtId="0" fontId="0" fillId="0" borderId="0" xfId="0" applyFont="1" applyAlignment="1">
      <alignment vertical="top"/>
    </xf>
    <xf numFmtId="0" fontId="51" fillId="0" borderId="0" xfId="0" applyFont="1" applyBorder="1" applyAlignment="1">
      <alignment wrapText="1"/>
    </xf>
    <xf numFmtId="0" fontId="51" fillId="0" borderId="0" xfId="0" applyFont="1" applyAlignment="1">
      <alignment wrapText="1"/>
    </xf>
    <xf numFmtId="3" fontId="0" fillId="0" borderId="0" xfId="0" applyNumberFormat="1" applyFont="1" applyAlignment="1">
      <alignment/>
    </xf>
    <xf numFmtId="1" fontId="0" fillId="0" borderId="0" xfId="0" applyNumberFormat="1" applyFont="1" applyAlignment="1">
      <alignment/>
    </xf>
    <xf numFmtId="0" fontId="0" fillId="0" borderId="24" xfId="0" applyFont="1" applyBorder="1" applyAlignment="1">
      <alignment horizontal="centerContinuous" wrapText="1"/>
    </xf>
    <xf numFmtId="0" fontId="0" fillId="0" borderId="25" xfId="0" applyFont="1" applyBorder="1" applyAlignment="1">
      <alignment horizontal="centerContinuous" wrapText="1"/>
    </xf>
    <xf numFmtId="3" fontId="0" fillId="0" borderId="25" xfId="0" applyNumberFormat="1" applyFont="1" applyBorder="1" applyAlignment="1">
      <alignment horizontal="centerContinuous" wrapText="1"/>
    </xf>
    <xf numFmtId="3" fontId="0" fillId="0" borderId="22" xfId="0" applyNumberFormat="1" applyFont="1" applyBorder="1" applyAlignment="1">
      <alignment horizontal="centerContinuous" wrapText="1"/>
    </xf>
    <xf numFmtId="1" fontId="0" fillId="0" borderId="25" xfId="0" applyNumberFormat="1" applyFont="1" applyBorder="1" applyAlignment="1">
      <alignment horizontal="centerContinuous" wrapText="1"/>
    </xf>
    <xf numFmtId="0" fontId="0" fillId="0" borderId="19" xfId="0" applyFont="1" applyBorder="1" applyAlignment="1">
      <alignment horizontal="centerContinuous" wrapText="1"/>
    </xf>
    <xf numFmtId="0" fontId="0" fillId="0" borderId="13" xfId="0" applyFont="1" applyBorder="1" applyAlignment="1">
      <alignment horizontal="centerContinuous" wrapText="1"/>
    </xf>
    <xf numFmtId="0" fontId="0" fillId="0" borderId="16" xfId="0" applyFont="1" applyBorder="1" applyAlignment="1">
      <alignment wrapText="1"/>
    </xf>
    <xf numFmtId="0" fontId="0" fillId="0" borderId="18" xfId="0" applyFont="1" applyBorder="1" applyAlignment="1">
      <alignment horizontal="right" wrapText="1"/>
    </xf>
    <xf numFmtId="0" fontId="0" fillId="0" borderId="23" xfId="0" applyFont="1" applyBorder="1" applyAlignment="1">
      <alignment horizontal="right" wrapText="1"/>
    </xf>
    <xf numFmtId="3" fontId="0" fillId="0" borderId="23" xfId="0" applyNumberFormat="1" applyFont="1" applyBorder="1" applyAlignment="1">
      <alignment horizontal="right" wrapText="1"/>
    </xf>
    <xf numFmtId="167" fontId="0" fillId="0" borderId="11" xfId="0" applyNumberFormat="1" applyFont="1" applyBorder="1" applyAlignment="1">
      <alignment/>
    </xf>
    <xf numFmtId="3" fontId="0" fillId="0" borderId="0" xfId="0" applyNumberFormat="1" applyFont="1" applyBorder="1" applyAlignment="1">
      <alignment/>
    </xf>
    <xf numFmtId="3" fontId="0" fillId="0" borderId="15" xfId="0" applyNumberFormat="1" applyFont="1" applyBorder="1" applyAlignment="1">
      <alignment/>
    </xf>
    <xf numFmtId="167" fontId="0" fillId="0" borderId="18" xfId="0" applyNumberFormat="1" applyFont="1" applyBorder="1" applyAlignment="1">
      <alignment/>
    </xf>
    <xf numFmtId="3" fontId="0" fillId="0" borderId="12" xfId="0" applyNumberFormat="1" applyFont="1" applyBorder="1" applyAlignment="1">
      <alignment/>
    </xf>
    <xf numFmtId="3" fontId="0" fillId="0" borderId="16" xfId="0" applyNumberFormat="1" applyFont="1" applyBorder="1" applyAlignment="1">
      <alignment/>
    </xf>
    <xf numFmtId="0" fontId="52" fillId="0" borderId="0" xfId="0" applyFont="1" applyAlignment="1">
      <alignment/>
    </xf>
    <xf numFmtId="0" fontId="0" fillId="0" borderId="14" xfId="0" applyFont="1" applyBorder="1" applyAlignment="1">
      <alignment wrapText="1"/>
    </xf>
    <xf numFmtId="0" fontId="0" fillId="0" borderId="0" xfId="0" applyNumberFormat="1" applyFont="1" applyAlignment="1">
      <alignment/>
    </xf>
    <xf numFmtId="0" fontId="0" fillId="0" borderId="22" xfId="0" applyFont="1" applyBorder="1" applyAlignment="1">
      <alignment horizontal="left"/>
    </xf>
    <xf numFmtId="0" fontId="0" fillId="0" borderId="23" xfId="0" applyFont="1" applyBorder="1" applyAlignment="1">
      <alignment vertical="top" wrapText="1"/>
    </xf>
    <xf numFmtId="3" fontId="0" fillId="0" borderId="23" xfId="0" applyNumberFormat="1" applyFont="1" applyBorder="1" applyAlignment="1">
      <alignment vertical="top" wrapText="1"/>
    </xf>
    <xf numFmtId="0" fontId="0" fillId="0" borderId="24" xfId="0" applyFont="1" applyBorder="1" applyAlignment="1">
      <alignment vertical="top" wrapText="1"/>
    </xf>
    <xf numFmtId="3" fontId="0" fillId="0" borderId="0" xfId="0" applyNumberFormat="1" applyFont="1" applyBorder="1" applyAlignment="1">
      <alignment horizontal="left"/>
    </xf>
    <xf numFmtId="3" fontId="0" fillId="0" borderId="0" xfId="0" applyNumberFormat="1" applyFont="1" applyBorder="1" applyAlignment="1">
      <alignment/>
    </xf>
    <xf numFmtId="0" fontId="50" fillId="0" borderId="0" xfId="0" applyFont="1" applyBorder="1" applyAlignment="1">
      <alignment horizontal="left"/>
    </xf>
    <xf numFmtId="0" fontId="0" fillId="0" borderId="0" xfId="0" applyFont="1" applyAlignment="1">
      <alignment horizontal="left"/>
    </xf>
    <xf numFmtId="0" fontId="51" fillId="0" borderId="0" xfId="0" applyFont="1" applyAlignment="1">
      <alignment/>
    </xf>
    <xf numFmtId="0" fontId="53" fillId="0" borderId="0" xfId="0" applyFont="1" applyAlignment="1">
      <alignment wrapText="1"/>
    </xf>
    <xf numFmtId="0" fontId="50" fillId="0" borderId="0" xfId="0" applyFont="1" applyAlignment="1">
      <alignment horizontal="left" readingOrder="1"/>
    </xf>
    <xf numFmtId="0" fontId="51" fillId="0" borderId="0" xfId="0" applyFont="1" applyAlignment="1">
      <alignment/>
    </xf>
    <xf numFmtId="3" fontId="0" fillId="0" borderId="24" xfId="0" applyNumberFormat="1" applyFont="1" applyBorder="1" applyAlignment="1">
      <alignment horizontal="right" wrapText="1"/>
    </xf>
    <xf numFmtId="0" fontId="0" fillId="0" borderId="24" xfId="0" applyFont="1" applyBorder="1" applyAlignment="1">
      <alignment horizontal="right" wrapText="1"/>
    </xf>
    <xf numFmtId="1" fontId="0" fillId="0" borderId="0" xfId="0" applyNumberFormat="1" applyFont="1" applyBorder="1" applyAlignment="1">
      <alignment/>
    </xf>
    <xf numFmtId="0" fontId="13" fillId="0" borderId="0" xfId="0" applyFont="1" applyBorder="1" applyAlignment="1">
      <alignment/>
    </xf>
    <xf numFmtId="0" fontId="31" fillId="0" borderId="0" xfId="0" applyFont="1" applyBorder="1" applyAlignment="1">
      <alignment/>
    </xf>
    <xf numFmtId="0" fontId="31" fillId="0" borderId="0" xfId="0" applyFont="1" applyBorder="1" applyAlignment="1">
      <alignment horizontal="center"/>
    </xf>
    <xf numFmtId="0" fontId="13" fillId="0" borderId="23" xfId="44" applyNumberFormat="1" applyFont="1" applyBorder="1" applyAlignment="1">
      <alignment horizontal="center" vertical="center" wrapText="1"/>
    </xf>
    <xf numFmtId="43" fontId="31" fillId="0" borderId="0" xfId="44" applyFont="1" applyBorder="1" applyAlignment="1">
      <alignment vertical="center"/>
    </xf>
    <xf numFmtId="0" fontId="31" fillId="0" borderId="0" xfId="0" applyFont="1" applyBorder="1" applyAlignment="1">
      <alignment horizontal="left"/>
    </xf>
    <xf numFmtId="0" fontId="31" fillId="0" borderId="0" xfId="0" applyFont="1" applyBorder="1" applyAlignment="1">
      <alignment horizontal="center" vertical="top" wrapText="1"/>
    </xf>
    <xf numFmtId="0" fontId="31" fillId="0" borderId="0" xfId="0" applyFont="1" applyBorder="1" applyAlignment="1">
      <alignment/>
    </xf>
    <xf numFmtId="0" fontId="31" fillId="0" borderId="0" xfId="0" applyFont="1" applyBorder="1" applyAlignment="1">
      <alignment vertical="top"/>
    </xf>
    <xf numFmtId="0" fontId="31" fillId="0" borderId="0" xfId="0" applyFont="1" applyBorder="1" applyAlignment="1">
      <alignment horizontal="left" vertical="top"/>
    </xf>
    <xf numFmtId="1" fontId="31" fillId="0" borderId="0" xfId="0" applyNumberFormat="1" applyFont="1" applyBorder="1" applyAlignment="1">
      <alignment horizontal="center" vertical="top" wrapText="1"/>
    </xf>
    <xf numFmtId="0" fontId="48" fillId="0" borderId="0" xfId="0" applyFont="1" applyBorder="1" applyAlignment="1">
      <alignment vertical="top"/>
    </xf>
    <xf numFmtId="0" fontId="48" fillId="0" borderId="0" xfId="0" applyFont="1" applyBorder="1" applyAlignment="1">
      <alignment horizontal="left" vertical="top"/>
    </xf>
    <xf numFmtId="167" fontId="31" fillId="0" borderId="0" xfId="0" applyNumberFormat="1" applyFont="1" applyBorder="1" applyAlignment="1">
      <alignment horizontal="center" vertical="top" wrapText="1"/>
    </xf>
    <xf numFmtId="0" fontId="0" fillId="0" borderId="20" xfId="0" applyBorder="1" applyAlignment="1">
      <alignment horizontal="left"/>
    </xf>
    <xf numFmtId="0" fontId="0" fillId="0" borderId="20" xfId="0" applyBorder="1" applyAlignment="1">
      <alignment horizontal="left" readingOrder="1"/>
    </xf>
    <xf numFmtId="166" fontId="0" fillId="0" borderId="13" xfId="45" applyNumberFormat="1" applyFont="1" applyBorder="1" applyAlignment="1">
      <alignment/>
    </xf>
    <xf numFmtId="166" fontId="0" fillId="0" borderId="14" xfId="45" applyNumberFormat="1" applyFont="1" applyBorder="1" applyAlignment="1">
      <alignment/>
    </xf>
    <xf numFmtId="0" fontId="0" fillId="0" borderId="23" xfId="0" applyBorder="1" applyAlignment="1">
      <alignment horizontal="right" wrapText="1"/>
    </xf>
    <xf numFmtId="3" fontId="0" fillId="0" borderId="24" xfId="0" applyNumberFormat="1" applyBorder="1" applyAlignment="1">
      <alignment horizontal="right" wrapText="1"/>
    </xf>
    <xf numFmtId="0" fontId="50" fillId="0" borderId="12" xfId="0" applyFont="1" applyBorder="1" applyAlignment="1">
      <alignment horizontal="left"/>
    </xf>
    <xf numFmtId="0" fontId="50" fillId="0" borderId="0" xfId="0" applyFont="1" applyAlignment="1">
      <alignment horizontal="center"/>
    </xf>
    <xf numFmtId="0" fontId="6" fillId="0" borderId="0" xfId="0" applyFont="1" applyAlignment="1">
      <alignment horizontal="center"/>
    </xf>
    <xf numFmtId="0" fontId="0" fillId="0" borderId="23" xfId="0" applyBorder="1" applyAlignment="1">
      <alignment horizontal="center" wrapText="1"/>
    </xf>
    <xf numFmtId="9" fontId="0" fillId="0" borderId="23" xfId="61" applyFont="1" applyBorder="1" applyAlignment="1">
      <alignment horizontal="center"/>
    </xf>
    <xf numFmtId="9" fontId="0" fillId="0" borderId="23" xfId="61" applyFont="1" applyBorder="1" applyAlignment="1">
      <alignment horizontal="center" wrapText="1"/>
    </xf>
    <xf numFmtId="0" fontId="0" fillId="0" borderId="0" xfId="0" applyAlignment="1">
      <alignment/>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lignment horizontal="right"/>
    </xf>
    <xf numFmtId="0" fontId="0" fillId="0" borderId="0" xfId="0" applyAlignment="1">
      <alignment/>
    </xf>
    <xf numFmtId="0" fontId="50" fillId="0" borderId="0" xfId="0" applyFont="1" applyBorder="1" applyAlignment="1">
      <alignment horizontal="center"/>
    </xf>
    <xf numFmtId="0" fontId="50" fillId="0" borderId="0" xfId="0" applyFont="1" applyBorder="1" applyAlignment="1">
      <alignment wrapText="1"/>
    </xf>
    <xf numFmtId="0" fontId="50" fillId="0" borderId="21" xfId="0" applyFont="1" applyBorder="1" applyAlignment="1">
      <alignment horizontal="center"/>
    </xf>
    <xf numFmtId="0" fontId="50" fillId="0" borderId="21" xfId="0" applyFont="1" applyBorder="1" applyAlignment="1">
      <alignment wrapText="1"/>
    </xf>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48" fillId="0" borderId="21" xfId="0" applyFont="1" applyFill="1" applyBorder="1" applyAlignment="1">
      <alignment horizontal="left"/>
    </xf>
    <xf numFmtId="0" fontId="48" fillId="0" borderId="21" xfId="0" applyFont="1" applyFill="1" applyBorder="1" applyAlignment="1">
      <alignment horizontal="left" wrapText="1"/>
    </xf>
    <xf numFmtId="0" fontId="48" fillId="0" borderId="21" xfId="0" applyFont="1" applyFill="1" applyBorder="1" applyAlignment="1">
      <alignment wrapText="1"/>
    </xf>
    <xf numFmtId="0" fontId="1" fillId="0" borderId="0" xfId="0" applyNumberFormat="1" applyFont="1" applyAlignment="1">
      <alignment vertical="top" wrapText="1"/>
    </xf>
    <xf numFmtId="0" fontId="0" fillId="0" borderId="0" xfId="0" applyFont="1" applyAlignment="1">
      <alignment/>
    </xf>
    <xf numFmtId="0" fontId="53" fillId="0" borderId="0" xfId="0" applyFont="1" applyAlignment="1">
      <alignment vertical="top" wrapText="1"/>
    </xf>
    <xf numFmtId="0" fontId="51" fillId="0" borderId="0" xfId="0" applyFont="1" applyAlignment="1">
      <alignment horizontal="left"/>
    </xf>
    <xf numFmtId="0" fontId="52" fillId="0" borderId="0" xfId="0" applyFont="1" applyAlignment="1">
      <alignment/>
    </xf>
    <xf numFmtId="0" fontId="0" fillId="0" borderId="0" xfId="0" applyFont="1" applyBorder="1" applyAlignment="1">
      <alignment vertical="top"/>
    </xf>
    <xf numFmtId="0" fontId="0" fillId="0" borderId="0" xfId="0" applyAlignment="1">
      <alignment horizontal="left" wrapText="1"/>
    </xf>
    <xf numFmtId="0" fontId="0" fillId="0" borderId="0" xfId="0" applyFont="1" applyAlignment="1">
      <alignment horizontal="left" wrapText="1"/>
    </xf>
    <xf numFmtId="0" fontId="54" fillId="0" borderId="0" xfId="0" applyFont="1" applyAlignment="1">
      <alignment horizontal="left" wrapText="1"/>
    </xf>
    <xf numFmtId="0" fontId="48" fillId="0" borderId="0" xfId="0" applyFont="1" applyBorder="1" applyAlignment="1">
      <alignment horizontal="left" vertical="top" wrapText="1"/>
    </xf>
    <xf numFmtId="0" fontId="13" fillId="0" borderId="0" xfId="0" applyFont="1" applyBorder="1" applyAlignment="1">
      <alignment horizontal="left" vertical="center" wrapText="1"/>
    </xf>
    <xf numFmtId="0" fontId="0" fillId="0" borderId="0" xfId="0" applyAlignment="1">
      <alignment/>
    </xf>
    <xf numFmtId="0" fontId="15" fillId="0" borderId="12" xfId="0" applyFont="1" applyBorder="1" applyAlignment="1">
      <alignment horizontal="left" vertical="center" wrapText="1"/>
    </xf>
    <xf numFmtId="0" fontId="0" fillId="0" borderId="12" xfId="0" applyBorder="1" applyAlignment="1">
      <alignment horizontal="left" vertical="center"/>
    </xf>
    <xf numFmtId="0" fontId="13" fillId="0" borderId="23" xfId="44" applyNumberFormat="1" applyFont="1" applyBorder="1" applyAlignment="1">
      <alignment horizontal="left" vertical="center"/>
    </xf>
    <xf numFmtId="0" fontId="48" fillId="0" borderId="0" xfId="0" applyFont="1" applyBorder="1" applyAlignment="1">
      <alignment vertical="top" wrapText="1"/>
    </xf>
    <xf numFmtId="0" fontId="0" fillId="0" borderId="0" xfId="0" applyAlignment="1">
      <alignment vertical="top" wrapText="1"/>
    </xf>
    <xf numFmtId="0" fontId="51" fillId="0" borderId="12" xfId="0" applyFont="1" applyBorder="1" applyAlignment="1">
      <alignment horizontal="left"/>
    </xf>
    <xf numFmtId="0" fontId="0" fillId="0" borderId="23" xfId="0" applyFont="1" applyBorder="1" applyAlignment="1">
      <alignment horizontal="center"/>
    </xf>
    <xf numFmtId="0" fontId="0" fillId="0" borderId="19" xfId="0" applyBorder="1" applyAlignment="1">
      <alignment horizontal="center" wrapText="1"/>
    </xf>
    <xf numFmtId="0" fontId="0" fillId="0" borderId="18" xfId="0" applyFont="1" applyBorder="1" applyAlignment="1">
      <alignment horizontal="center" wrapText="1"/>
    </xf>
    <xf numFmtId="0" fontId="6" fillId="0" borderId="13" xfId="0" applyFont="1" applyBorder="1" applyAlignment="1">
      <alignment horizontal="left" wrapText="1"/>
    </xf>
    <xf numFmtId="0" fontId="0" fillId="0" borderId="13" xfId="0" applyFont="1" applyBorder="1" applyAlignment="1">
      <alignment horizontal="left" wrapText="1"/>
    </xf>
    <xf numFmtId="0" fontId="0" fillId="0" borderId="0" xfId="0" applyFont="1" applyAlignment="1">
      <alignment horizontal="left" vertical="top" wrapText="1"/>
    </xf>
    <xf numFmtId="0" fontId="51" fillId="0" borderId="0" xfId="0" applyFont="1" applyAlignment="1">
      <alignment horizontal="left" wrapText="1"/>
    </xf>
    <xf numFmtId="0" fontId="0" fillId="0" borderId="24" xfId="0" applyFont="1" applyBorder="1" applyAlignment="1">
      <alignment horizontal="center"/>
    </xf>
    <xf numFmtId="0" fontId="0" fillId="0" borderId="0" xfId="0" applyFont="1" applyAlignment="1">
      <alignment horizontal="left"/>
    </xf>
    <xf numFmtId="0" fontId="52" fillId="0" borderId="0" xfId="0" applyFont="1" applyAlignment="1">
      <alignment horizontal="left" wrapText="1"/>
    </xf>
    <xf numFmtId="0" fontId="51" fillId="0" borderId="12" xfId="0" applyFont="1" applyBorder="1" applyAlignment="1">
      <alignment wrapText="1"/>
    </xf>
    <xf numFmtId="0" fontId="0" fillId="0" borderId="22" xfId="0" applyFont="1" applyBorder="1" applyAlignment="1">
      <alignment horizontal="center"/>
    </xf>
    <xf numFmtId="0" fontId="0" fillId="0" borderId="24" xfId="0" applyFont="1" applyBorder="1" applyAlignment="1">
      <alignment horizontal="center" wrapText="1"/>
    </xf>
    <xf numFmtId="0" fontId="0" fillId="0" borderId="22" xfId="0" applyFont="1" applyBorder="1" applyAlignment="1">
      <alignment horizontal="center" wrapText="1"/>
    </xf>
    <xf numFmtId="0" fontId="0" fillId="0" borderId="25" xfId="0" applyFont="1" applyBorder="1" applyAlignment="1">
      <alignment horizontal="center" wrapText="1"/>
    </xf>
    <xf numFmtId="0" fontId="52" fillId="0" borderId="0" xfId="0" applyFont="1" applyAlignment="1">
      <alignment horizontal="left"/>
    </xf>
    <xf numFmtId="0" fontId="50" fillId="0" borderId="0" xfId="0" applyFont="1" applyAlignment="1">
      <alignment horizontal="left" wrapText="1"/>
    </xf>
    <xf numFmtId="0" fontId="6" fillId="0" borderId="0" xfId="0" applyFont="1" applyAlignment="1">
      <alignment horizontal="left" wrapText="1"/>
    </xf>
    <xf numFmtId="0" fontId="0" fillId="0" borderId="13" xfId="0" applyBorder="1" applyAlignment="1">
      <alignment horizontal="left" wrapText="1"/>
    </xf>
    <xf numFmtId="0" fontId="0" fillId="0" borderId="0" xfId="0" applyFont="1" applyBorder="1" applyAlignment="1">
      <alignment horizontal="left" wrapText="1"/>
    </xf>
    <xf numFmtId="0" fontId="0" fillId="0" borderId="17" xfId="0" applyBorder="1" applyAlignment="1">
      <alignment horizontal="center"/>
    </xf>
    <xf numFmtId="0" fontId="0" fillId="0" borderId="17" xfId="0" applyFont="1" applyBorder="1" applyAlignment="1">
      <alignment horizontal="center"/>
    </xf>
    <xf numFmtId="0" fontId="0" fillId="0" borderId="18" xfId="0" applyBorder="1" applyAlignment="1">
      <alignment horizontal="center"/>
    </xf>
    <xf numFmtId="0" fontId="0" fillId="0" borderId="12" xfId="0" applyFont="1" applyBorder="1" applyAlignment="1">
      <alignment horizontal="center"/>
    </xf>
    <xf numFmtId="0" fontId="52" fillId="0" borderId="0" xfId="0" applyFont="1" applyBorder="1" applyAlignment="1">
      <alignment horizontal="left" wrapText="1"/>
    </xf>
    <xf numFmtId="0" fontId="52" fillId="0" borderId="13" xfId="0" applyFont="1" applyBorder="1" applyAlignment="1">
      <alignment horizontal="left" wrapText="1"/>
    </xf>
    <xf numFmtId="0" fontId="0" fillId="0" borderId="25" xfId="0" applyFont="1" applyBorder="1" applyAlignment="1">
      <alignment horizontal="center"/>
    </xf>
    <xf numFmtId="0" fontId="6" fillId="0" borderId="0" xfId="0" applyNumberFormat="1"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B31"/>
  <sheetViews>
    <sheetView tabSelected="1" zoomScalePageLayoutView="0" workbookViewId="0" topLeftCell="A1">
      <selection activeCell="A1" sqref="A1"/>
    </sheetView>
  </sheetViews>
  <sheetFormatPr defaultColWidth="8.421875" defaultRowHeight="15"/>
  <cols>
    <col min="1" max="1" width="8.421875" style="31" customWidth="1"/>
    <col min="2" max="2" width="116.28125" style="31" bestFit="1" customWidth="1"/>
    <col min="3" max="16384" width="8.421875" style="31" customWidth="1"/>
  </cols>
  <sheetData>
    <row r="2" spans="1:2" ht="15">
      <c r="A2" s="130" t="s">
        <v>54</v>
      </c>
      <c r="B2" s="131" t="s">
        <v>55</v>
      </c>
    </row>
    <row r="3" spans="1:2" ht="15">
      <c r="A3" s="128"/>
      <c r="B3" s="129"/>
    </row>
    <row r="4" spans="1:2" ht="15">
      <c r="A4" s="34">
        <v>1</v>
      </c>
      <c r="B4" s="35" t="s">
        <v>178</v>
      </c>
    </row>
    <row r="5" spans="1:2" ht="15">
      <c r="A5" s="32">
        <v>2</v>
      </c>
      <c r="B5" s="33" t="s">
        <v>179</v>
      </c>
    </row>
    <row r="6" spans="1:2" ht="15">
      <c r="A6" s="32">
        <v>3</v>
      </c>
      <c r="B6" s="33" t="s">
        <v>180</v>
      </c>
    </row>
    <row r="7" spans="1:2" ht="15">
      <c r="A7" s="32">
        <v>4</v>
      </c>
      <c r="B7" s="33" t="s">
        <v>181</v>
      </c>
    </row>
    <row r="8" spans="1:2" ht="15">
      <c r="A8" s="32">
        <v>5</v>
      </c>
      <c r="B8" s="33" t="s">
        <v>182</v>
      </c>
    </row>
    <row r="9" spans="1:2" ht="15">
      <c r="A9" s="32">
        <v>6</v>
      </c>
      <c r="B9" s="33" t="s">
        <v>183</v>
      </c>
    </row>
    <row r="10" spans="1:2" ht="15">
      <c r="A10" s="32">
        <v>7</v>
      </c>
      <c r="B10" s="33" t="s">
        <v>184</v>
      </c>
    </row>
    <row r="11" spans="1:2" ht="15">
      <c r="A11" s="32">
        <v>8</v>
      </c>
      <c r="B11" s="33" t="s">
        <v>185</v>
      </c>
    </row>
    <row r="12" spans="1:2" ht="15">
      <c r="A12" s="32">
        <v>9</v>
      </c>
      <c r="B12" s="33" t="s">
        <v>186</v>
      </c>
    </row>
    <row r="13" spans="1:2" ht="15">
      <c r="A13" s="32">
        <v>10</v>
      </c>
      <c r="B13" s="33" t="s">
        <v>187</v>
      </c>
    </row>
    <row r="14" spans="1:2" ht="15">
      <c r="A14" s="32">
        <v>11</v>
      </c>
      <c r="B14" s="33" t="s">
        <v>188</v>
      </c>
    </row>
    <row r="15" spans="1:2" ht="15">
      <c r="A15" s="32">
        <v>12</v>
      </c>
      <c r="B15" s="33" t="s">
        <v>189</v>
      </c>
    </row>
    <row r="16" spans="1:2" ht="15">
      <c r="A16" s="32">
        <v>13</v>
      </c>
      <c r="B16" s="33" t="s">
        <v>190</v>
      </c>
    </row>
    <row r="17" spans="1:2" ht="15">
      <c r="A17" s="32">
        <v>14</v>
      </c>
      <c r="B17" s="33" t="s">
        <v>806</v>
      </c>
    </row>
    <row r="18" spans="1:2" ht="15">
      <c r="A18" s="32">
        <v>15</v>
      </c>
      <c r="B18" s="33" t="s">
        <v>812</v>
      </c>
    </row>
    <row r="19" spans="1:2" ht="15">
      <c r="A19" s="32">
        <v>16</v>
      </c>
      <c r="B19" s="33" t="s">
        <v>807</v>
      </c>
    </row>
    <row r="20" spans="1:2" ht="15">
      <c r="A20" s="32">
        <v>17</v>
      </c>
      <c r="B20" s="33" t="s">
        <v>808</v>
      </c>
    </row>
    <row r="21" spans="1:2" ht="15">
      <c r="A21" s="32">
        <v>18</v>
      </c>
      <c r="B21" s="111" t="s">
        <v>191</v>
      </c>
    </row>
    <row r="22" spans="1:2" ht="15">
      <c r="A22" s="32">
        <v>19</v>
      </c>
      <c r="B22" s="33" t="s">
        <v>192</v>
      </c>
    </row>
    <row r="23" spans="1:2" ht="15">
      <c r="A23" s="32">
        <v>20</v>
      </c>
      <c r="B23" s="112" t="s">
        <v>193</v>
      </c>
    </row>
    <row r="24" spans="1:2" ht="15">
      <c r="A24" s="32">
        <v>21</v>
      </c>
      <c r="B24" s="33" t="s">
        <v>809</v>
      </c>
    </row>
    <row r="25" spans="1:2" ht="15">
      <c r="A25" s="32">
        <v>22</v>
      </c>
      <c r="B25" s="33" t="s">
        <v>810</v>
      </c>
    </row>
    <row r="26" spans="1:2" ht="15">
      <c r="A26" s="32">
        <v>23</v>
      </c>
      <c r="B26" s="33" t="s">
        <v>803</v>
      </c>
    </row>
    <row r="27" spans="1:2" ht="15">
      <c r="A27" s="32">
        <v>24</v>
      </c>
      <c r="B27" s="33" t="s">
        <v>163</v>
      </c>
    </row>
    <row r="28" spans="1:2" ht="15">
      <c r="A28" s="32"/>
      <c r="B28" s="33"/>
    </row>
    <row r="29" spans="1:2" ht="15">
      <c r="A29" s="32" t="s">
        <v>135</v>
      </c>
      <c r="B29" s="33"/>
    </row>
    <row r="31" spans="1:2" ht="30" customHeight="1">
      <c r="A31" s="144" t="s">
        <v>770</v>
      </c>
      <c r="B31" s="145"/>
    </row>
  </sheetData>
  <sheetProtection/>
  <mergeCells count="1">
    <mergeCell ref="A31:B31"/>
  </mergeCells>
  <printOptions/>
  <pageMargins left="0.7" right="0.7" top="0.75" bottom="0.75" header="0.3" footer="0.3"/>
  <pageSetup fitToHeight="1" fitToWidth="1" horizontalDpi="600" verticalDpi="600" orientation="landscape" scale="98"/>
</worksheet>
</file>

<file path=xl/worksheets/sheet10.xml><?xml version="1.0" encoding="utf-8"?>
<worksheet xmlns="http://schemas.openxmlformats.org/spreadsheetml/2006/main" xmlns:r="http://schemas.openxmlformats.org/officeDocument/2006/relationships">
  <sheetPr>
    <pageSetUpPr fitToPage="1"/>
  </sheetPr>
  <dimension ref="A1:J54"/>
  <sheetViews>
    <sheetView zoomScaleSheetLayoutView="100" zoomScalePageLayoutView="0" workbookViewId="0" topLeftCell="A1">
      <selection activeCell="C5" sqref="C5:D5"/>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37</v>
      </c>
      <c r="B1" s="2"/>
      <c r="C1" s="2"/>
      <c r="D1" s="3"/>
    </row>
    <row r="2" spans="1:4" ht="17.25">
      <c r="A2" s="2" t="s">
        <v>195</v>
      </c>
      <c r="B2" s="2"/>
      <c r="C2" s="2"/>
      <c r="D2" s="3"/>
    </row>
    <row r="3" spans="1:10" ht="15" customHeight="1">
      <c r="A3" s="166" t="s">
        <v>194</v>
      </c>
      <c r="B3" s="166"/>
      <c r="C3" s="166"/>
      <c r="D3" s="166"/>
      <c r="E3" s="166"/>
      <c r="F3" s="166"/>
      <c r="G3" s="166"/>
      <c r="H3" s="166"/>
      <c r="I3" s="166"/>
      <c r="J3" s="166"/>
    </row>
    <row r="4" spans="1:10" ht="30">
      <c r="A4" s="47"/>
      <c r="B4" s="62" t="s">
        <v>13</v>
      </c>
      <c r="C4" s="63"/>
      <c r="D4" s="64"/>
      <c r="E4" s="62" t="s">
        <v>8</v>
      </c>
      <c r="F4" s="63"/>
      <c r="G4" s="65"/>
      <c r="H4" s="63" t="s">
        <v>14</v>
      </c>
      <c r="I4" s="63"/>
      <c r="J4" s="66"/>
    </row>
    <row r="5" spans="1:10" ht="15">
      <c r="A5" s="49"/>
      <c r="B5" s="67"/>
      <c r="C5" s="163" t="s">
        <v>795</v>
      </c>
      <c r="D5" s="167"/>
      <c r="E5" s="67"/>
      <c r="F5" s="168" t="s">
        <v>795</v>
      </c>
      <c r="G5" s="169"/>
      <c r="H5" s="68"/>
      <c r="I5" s="168" t="s">
        <v>795</v>
      </c>
      <c r="J5" s="170"/>
    </row>
    <row r="6" spans="1:10" ht="60">
      <c r="A6" s="69" t="s">
        <v>0</v>
      </c>
      <c r="B6" s="70" t="s">
        <v>9</v>
      </c>
      <c r="C6" s="71" t="s">
        <v>10</v>
      </c>
      <c r="D6" s="72" t="s">
        <v>11</v>
      </c>
      <c r="E6" s="70" t="s">
        <v>9</v>
      </c>
      <c r="F6" s="71" t="s">
        <v>10</v>
      </c>
      <c r="G6" s="72" t="s">
        <v>11</v>
      </c>
      <c r="H6" s="70" t="s">
        <v>9</v>
      </c>
      <c r="I6" s="71" t="s">
        <v>10</v>
      </c>
      <c r="J6" s="94" t="s">
        <v>11</v>
      </c>
    </row>
    <row r="7" spans="1:10" ht="15">
      <c r="A7" s="49">
        <v>1975</v>
      </c>
      <c r="B7" s="25">
        <f>20.00555184/100</f>
        <v>0.2000555184</v>
      </c>
      <c r="C7" s="11">
        <v>4844.29770522</v>
      </c>
      <c r="D7" s="11">
        <v>15181.51097015</v>
      </c>
      <c r="E7" s="25">
        <f>12.92530816/100</f>
        <v>0.1292530816</v>
      </c>
      <c r="F7" s="11">
        <v>10549.13791045</v>
      </c>
      <c r="G7" s="11">
        <v>16542.96626866</v>
      </c>
      <c r="H7" s="25">
        <f>1.29926772/100</f>
        <v>0.0129926772</v>
      </c>
      <c r="I7" s="11">
        <v>14817.59996269</v>
      </c>
      <c r="J7" s="11">
        <v>20336.20335821</v>
      </c>
    </row>
    <row r="8" spans="1:10" ht="15">
      <c r="A8" s="49">
        <v>1976</v>
      </c>
      <c r="B8" s="73">
        <v>20.56448248</v>
      </c>
      <c r="C8" s="74">
        <v>4848.12676056</v>
      </c>
      <c r="D8" s="75">
        <v>15778.63255282</v>
      </c>
      <c r="E8" s="73">
        <v>13.05734723</v>
      </c>
      <c r="F8" s="74">
        <v>10641.63823944</v>
      </c>
      <c r="G8" s="75">
        <v>16835.12017606</v>
      </c>
      <c r="H8" s="73">
        <v>1.5688113</v>
      </c>
      <c r="I8" s="74">
        <v>14436.30745599</v>
      </c>
      <c r="J8" s="74">
        <v>22471.06753521</v>
      </c>
    </row>
    <row r="9" spans="1:10" ht="15">
      <c r="A9" s="49">
        <v>1977</v>
      </c>
      <c r="B9" s="73">
        <v>20.77620402</v>
      </c>
      <c r="C9" s="74">
        <v>4725.65897858</v>
      </c>
      <c r="D9" s="75">
        <v>15339.48904448</v>
      </c>
      <c r="E9" s="73">
        <v>12.92153384</v>
      </c>
      <c r="F9" s="74">
        <v>10207.42339374</v>
      </c>
      <c r="G9" s="75">
        <v>17012.3723229</v>
      </c>
      <c r="H9" s="73">
        <v>1.92804772</v>
      </c>
      <c r="I9" s="74">
        <v>13246.96724876</v>
      </c>
      <c r="J9" s="74">
        <v>22091.51059308</v>
      </c>
    </row>
    <row r="10" spans="1:10" ht="15">
      <c r="A10" s="49">
        <v>1978</v>
      </c>
      <c r="B10" s="73">
        <v>21.78954171</v>
      </c>
      <c r="C10" s="74">
        <v>4857.04969325</v>
      </c>
      <c r="D10" s="75">
        <v>15808.28891104</v>
      </c>
      <c r="E10" s="73">
        <v>13.09840556</v>
      </c>
      <c r="F10" s="74">
        <v>9291.74723926</v>
      </c>
      <c r="G10" s="75">
        <v>16894.08588957</v>
      </c>
      <c r="H10" s="73">
        <v>1.85721248</v>
      </c>
      <c r="I10" s="74">
        <v>12670.56441718</v>
      </c>
      <c r="J10" s="74">
        <v>21663.14555215</v>
      </c>
    </row>
    <row r="11" spans="1:10" ht="15">
      <c r="A11" s="49">
        <v>1979</v>
      </c>
      <c r="B11" s="73">
        <v>22.34169718</v>
      </c>
      <c r="C11" s="74">
        <v>4284.85892116</v>
      </c>
      <c r="D11" s="75">
        <v>14904.9611065</v>
      </c>
      <c r="E11" s="73">
        <v>13.47655351</v>
      </c>
      <c r="F11" s="74">
        <v>8760.1560166</v>
      </c>
      <c r="G11" s="75">
        <v>16504.6417704</v>
      </c>
      <c r="H11" s="73">
        <v>2.21303974</v>
      </c>
      <c r="I11" s="74">
        <v>12655.41017289</v>
      </c>
      <c r="J11" s="74">
        <v>21940.06466113</v>
      </c>
    </row>
    <row r="12" spans="1:10" ht="15">
      <c r="A12" s="49">
        <v>1980</v>
      </c>
      <c r="B12" s="73">
        <v>22.71406078</v>
      </c>
      <c r="C12" s="74">
        <v>4262.13068924</v>
      </c>
      <c r="D12" s="75">
        <v>15074.23500605</v>
      </c>
      <c r="E12" s="73">
        <v>13.67398436</v>
      </c>
      <c r="F12" s="74">
        <v>9256.81509069</v>
      </c>
      <c r="G12" s="75">
        <v>16519.9186578</v>
      </c>
      <c r="H12" s="73">
        <v>2.0115361</v>
      </c>
      <c r="I12" s="74">
        <v>12503.35995163</v>
      </c>
      <c r="J12" s="74">
        <v>22575.97349456</v>
      </c>
    </row>
    <row r="13" spans="1:10" ht="15">
      <c r="A13" s="49">
        <v>1981</v>
      </c>
      <c r="B13" s="73">
        <v>23.84057921</v>
      </c>
      <c r="C13" s="74">
        <v>4141.24205298</v>
      </c>
      <c r="D13" s="75">
        <v>15288.4018543</v>
      </c>
      <c r="E13" s="73">
        <v>13.63665984</v>
      </c>
      <c r="F13" s="74">
        <v>9498.2615894</v>
      </c>
      <c r="G13" s="75">
        <v>16980.3588521</v>
      </c>
      <c r="H13" s="73">
        <v>1.60593765</v>
      </c>
      <c r="I13" s="74">
        <v>9878.19205298</v>
      </c>
      <c r="J13" s="74">
        <v>19520.82721854</v>
      </c>
    </row>
    <row r="14" spans="1:10" ht="15">
      <c r="A14" s="49">
        <v>1982</v>
      </c>
      <c r="B14" s="73">
        <v>23.9583633</v>
      </c>
      <c r="C14" s="74">
        <v>4021.77938144</v>
      </c>
      <c r="D14" s="75">
        <v>15204.69181443</v>
      </c>
      <c r="E14" s="73">
        <v>13.80035635</v>
      </c>
      <c r="F14" s="74">
        <v>9226.43505155</v>
      </c>
      <c r="G14" s="75">
        <v>17501.83756701</v>
      </c>
      <c r="H14" s="73">
        <v>1.76022648</v>
      </c>
      <c r="I14" s="74">
        <v>9900.67453608</v>
      </c>
      <c r="J14" s="74">
        <v>20857.65759794</v>
      </c>
    </row>
    <row r="15" spans="1:10" ht="15">
      <c r="A15" s="49">
        <v>1983</v>
      </c>
      <c r="B15" s="73">
        <v>25.13489499</v>
      </c>
      <c r="C15" s="74">
        <v>4151.36080402</v>
      </c>
      <c r="D15" s="75">
        <v>15792.46839196</v>
      </c>
      <c r="E15" s="73">
        <v>13.84979601</v>
      </c>
      <c r="F15" s="74">
        <v>10378.40201005</v>
      </c>
      <c r="G15" s="75">
        <v>18064.18527638</v>
      </c>
      <c r="H15" s="73">
        <v>2.42558856</v>
      </c>
      <c r="I15" s="74">
        <v>11185.61105528</v>
      </c>
      <c r="J15" s="74">
        <v>22642.21371859</v>
      </c>
    </row>
    <row r="16" spans="1:10" ht="15">
      <c r="A16" s="49">
        <v>1984</v>
      </c>
      <c r="B16" s="73">
        <v>24.73790935</v>
      </c>
      <c r="C16" s="74">
        <v>4204.51494696</v>
      </c>
      <c r="D16" s="75">
        <v>15691.69236258</v>
      </c>
      <c r="E16" s="73">
        <v>14.62530044</v>
      </c>
      <c r="F16" s="74">
        <v>10337.02128737</v>
      </c>
      <c r="G16" s="75">
        <v>17618.02407907</v>
      </c>
      <c r="H16" s="73">
        <v>2.64995277</v>
      </c>
      <c r="I16" s="74">
        <v>11291.3355352</v>
      </c>
      <c r="J16" s="74">
        <v>21033.63924783</v>
      </c>
    </row>
    <row r="17" spans="1:10" ht="15">
      <c r="A17" s="49">
        <v>1985</v>
      </c>
      <c r="B17" s="73">
        <v>25.6480806</v>
      </c>
      <c r="C17" s="74">
        <v>4158.75557621</v>
      </c>
      <c r="D17" s="75">
        <v>16137.03798327</v>
      </c>
      <c r="E17" s="73">
        <v>14.72191958</v>
      </c>
      <c r="F17" s="74">
        <v>10236.93680297</v>
      </c>
      <c r="G17" s="75">
        <v>17744.02379182</v>
      </c>
      <c r="H17" s="73">
        <v>2.47603736</v>
      </c>
      <c r="I17" s="74">
        <v>11043.09557621</v>
      </c>
      <c r="J17" s="74">
        <v>21348.27862454</v>
      </c>
    </row>
    <row r="18" spans="1:10" ht="15">
      <c r="A18" s="49">
        <v>1986</v>
      </c>
      <c r="B18" s="73">
        <v>27.24204473</v>
      </c>
      <c r="C18" s="74">
        <v>4191.37899543</v>
      </c>
      <c r="D18" s="75">
        <v>16402.96169863</v>
      </c>
      <c r="E18" s="73">
        <v>14.24277868</v>
      </c>
      <c r="F18" s="74">
        <v>10989.79572603</v>
      </c>
      <c r="G18" s="75">
        <v>18861.20547945</v>
      </c>
      <c r="H18" s="73">
        <v>2.60672965</v>
      </c>
      <c r="I18" s="74">
        <v>11844.8370411</v>
      </c>
      <c r="J18" s="74">
        <v>23701.20037443</v>
      </c>
    </row>
    <row r="19" spans="1:10" ht="15">
      <c r="A19" s="49">
        <v>1987</v>
      </c>
      <c r="B19" s="73">
        <v>27.66342582</v>
      </c>
      <c r="C19" s="74">
        <v>4779.61226432</v>
      </c>
      <c r="D19" s="75">
        <v>16521.4050837</v>
      </c>
      <c r="E19" s="73">
        <v>14.2803787</v>
      </c>
      <c r="F19" s="74">
        <v>11140.29762115</v>
      </c>
      <c r="G19" s="75">
        <v>18803.04317181</v>
      </c>
      <c r="H19" s="73">
        <v>3.09173053</v>
      </c>
      <c r="I19" s="74">
        <v>12838.63700441</v>
      </c>
      <c r="J19" s="74">
        <v>23879.86482819</v>
      </c>
    </row>
    <row r="20" spans="1:10" ht="15">
      <c r="A20" s="49">
        <v>1988</v>
      </c>
      <c r="B20" s="73">
        <v>29.43146346</v>
      </c>
      <c r="C20" s="74">
        <v>4550.66542373</v>
      </c>
      <c r="D20" s="75">
        <v>16294.88272881</v>
      </c>
      <c r="E20" s="73">
        <v>13.8310388</v>
      </c>
      <c r="F20" s="74">
        <v>11668.37288136</v>
      </c>
      <c r="G20" s="75">
        <v>19276.152</v>
      </c>
      <c r="H20" s="73">
        <v>3.05931731</v>
      </c>
      <c r="I20" s="74">
        <v>14556.29516949</v>
      </c>
      <c r="J20" s="74">
        <v>23733.47044068</v>
      </c>
    </row>
    <row r="21" spans="1:10" ht="15">
      <c r="A21" s="49">
        <v>1989</v>
      </c>
      <c r="B21" s="73">
        <v>29.56011626</v>
      </c>
      <c r="C21" s="74">
        <v>4437.93070105</v>
      </c>
      <c r="D21" s="75">
        <v>16405.55049154</v>
      </c>
      <c r="E21" s="73">
        <v>14.21232559</v>
      </c>
      <c r="F21" s="74">
        <v>11094.82675262</v>
      </c>
      <c r="G21" s="75">
        <v>18491.37792103</v>
      </c>
      <c r="H21" s="73">
        <v>3.39309918</v>
      </c>
      <c r="I21" s="74">
        <v>13446.93002417</v>
      </c>
      <c r="J21" s="74">
        <v>23778.06286865</v>
      </c>
    </row>
    <row r="22" spans="1:10" ht="15">
      <c r="A22" s="49">
        <v>1990</v>
      </c>
      <c r="B22" s="73">
        <v>30.13779912</v>
      </c>
      <c r="C22" s="74">
        <v>4833.34725173</v>
      </c>
      <c r="D22" s="75">
        <v>16577.53311778</v>
      </c>
      <c r="E22" s="73">
        <v>14.22674705</v>
      </c>
      <c r="F22" s="74">
        <v>11532.1969515</v>
      </c>
      <c r="G22" s="75">
        <v>19827.1465204</v>
      </c>
      <c r="H22" s="73">
        <v>3.84869948</v>
      </c>
      <c r="I22" s="74">
        <v>11108.2191224</v>
      </c>
      <c r="J22" s="74">
        <v>21864.88996151</v>
      </c>
    </row>
    <row r="23" spans="1:10" ht="15">
      <c r="A23" s="49">
        <v>1991</v>
      </c>
      <c r="B23" s="73">
        <v>32.13999345</v>
      </c>
      <c r="C23" s="74">
        <v>4758.29382353</v>
      </c>
      <c r="D23" s="75">
        <v>16873.38235294</v>
      </c>
      <c r="E23" s="73">
        <v>14.6987514</v>
      </c>
      <c r="F23" s="74">
        <v>11342.28761765</v>
      </c>
      <c r="G23" s="75">
        <v>19114.16752941</v>
      </c>
      <c r="H23" s="73">
        <v>3.41001365</v>
      </c>
      <c r="I23" s="74">
        <v>11845.11441176</v>
      </c>
      <c r="J23" s="74">
        <v>22441.59852941</v>
      </c>
    </row>
    <row r="24" spans="1:10" ht="15">
      <c r="A24" s="49">
        <v>1992</v>
      </c>
      <c r="B24" s="73">
        <v>32.54263625</v>
      </c>
      <c r="C24" s="74">
        <v>4910.37089872</v>
      </c>
      <c r="D24" s="75">
        <v>16858.94008559</v>
      </c>
      <c r="E24" s="73">
        <v>14.45073831</v>
      </c>
      <c r="F24" s="74">
        <v>11457.532097</v>
      </c>
      <c r="G24" s="75">
        <v>19963.11288873</v>
      </c>
      <c r="H24" s="73">
        <v>3.11343805</v>
      </c>
      <c r="I24" s="74">
        <v>11040.96896576</v>
      </c>
      <c r="J24" s="74">
        <v>22145.77275321</v>
      </c>
    </row>
    <row r="25" spans="1:10" ht="15">
      <c r="A25" s="49">
        <v>1993</v>
      </c>
      <c r="B25" s="73">
        <v>32.03573531</v>
      </c>
      <c r="C25" s="74">
        <v>4819.9915097</v>
      </c>
      <c r="D25" s="75">
        <v>16977.24012465</v>
      </c>
      <c r="E25" s="73">
        <v>13.9691521</v>
      </c>
      <c r="F25" s="74">
        <v>12554.54432133</v>
      </c>
      <c r="G25" s="75">
        <v>21112.29383657</v>
      </c>
      <c r="H25" s="73">
        <v>3.40386611</v>
      </c>
      <c r="I25" s="74">
        <v>11489.79182825</v>
      </c>
      <c r="J25" s="74">
        <v>23148.03703601</v>
      </c>
    </row>
    <row r="26" spans="1:10" ht="15">
      <c r="A26" s="49">
        <v>1994</v>
      </c>
      <c r="B26" s="73">
        <v>30.66113977</v>
      </c>
      <c r="C26" s="74">
        <v>4651.58108108</v>
      </c>
      <c r="D26" s="75">
        <v>17510.10171622</v>
      </c>
      <c r="E26" s="73">
        <v>12.97822837</v>
      </c>
      <c r="F26" s="74">
        <v>11815.01594595</v>
      </c>
      <c r="G26" s="75">
        <v>20487.11360811</v>
      </c>
      <c r="H26" s="73">
        <v>3.46069228</v>
      </c>
      <c r="I26" s="74">
        <v>13396.55351351</v>
      </c>
      <c r="J26" s="74">
        <v>24570.42653378</v>
      </c>
    </row>
    <row r="27" spans="1:10" ht="15">
      <c r="A27" s="49">
        <v>1995</v>
      </c>
      <c r="B27" s="73">
        <v>30.45793318</v>
      </c>
      <c r="C27" s="74">
        <v>4968.01060328</v>
      </c>
      <c r="D27" s="75">
        <v>17805.98802623</v>
      </c>
      <c r="E27" s="73">
        <v>12.69088312</v>
      </c>
      <c r="F27" s="74">
        <v>11358.03241967</v>
      </c>
      <c r="G27" s="75">
        <v>20628.94361967</v>
      </c>
      <c r="H27" s="73">
        <v>3.78129652</v>
      </c>
      <c r="I27" s="74">
        <v>12847.75845246</v>
      </c>
      <c r="J27" s="74">
        <v>23865.712</v>
      </c>
    </row>
    <row r="28" spans="1:10" ht="15">
      <c r="A28" s="49">
        <v>1996</v>
      </c>
      <c r="B28" s="73">
        <v>31.64695182</v>
      </c>
      <c r="C28" s="74">
        <v>5535.58927888</v>
      </c>
      <c r="D28" s="75">
        <v>18320.16451819</v>
      </c>
      <c r="E28" s="73">
        <v>12.10590711</v>
      </c>
      <c r="F28" s="74">
        <v>12652.77549458</v>
      </c>
      <c r="G28" s="75">
        <v>22142.35711551</v>
      </c>
      <c r="H28" s="73">
        <v>2.88606563</v>
      </c>
      <c r="I28" s="74">
        <v>13893.8897575</v>
      </c>
      <c r="J28" s="74">
        <v>25381.70195278</v>
      </c>
    </row>
    <row r="29" spans="1:10" ht="15">
      <c r="A29" s="49">
        <v>1997</v>
      </c>
      <c r="B29" s="73">
        <v>29.52870645</v>
      </c>
      <c r="C29" s="74">
        <v>5239.48521522</v>
      </c>
      <c r="D29" s="75">
        <v>18361.10310668</v>
      </c>
      <c r="E29" s="73">
        <v>13.67418629</v>
      </c>
      <c r="F29" s="74">
        <v>12604.82713662</v>
      </c>
      <c r="G29" s="75">
        <v>21596.41364941</v>
      </c>
      <c r="H29" s="73">
        <v>3.7078288</v>
      </c>
      <c r="I29" s="74">
        <v>16405.60124766</v>
      </c>
      <c r="J29" s="74">
        <v>26727.10081098</v>
      </c>
    </row>
    <row r="30" spans="1:10" ht="15">
      <c r="A30" s="49">
        <v>1998</v>
      </c>
      <c r="B30" s="73">
        <v>31.09321933</v>
      </c>
      <c r="C30" s="74">
        <v>5406.10748466</v>
      </c>
      <c r="D30" s="75">
        <v>18629.95321472</v>
      </c>
      <c r="E30" s="73">
        <v>12.65176032</v>
      </c>
      <c r="F30" s="74">
        <v>13177.38699387</v>
      </c>
      <c r="G30" s="75">
        <v>21962.31165644</v>
      </c>
      <c r="H30" s="73">
        <v>3.49930524</v>
      </c>
      <c r="I30" s="74">
        <v>17747.23722699</v>
      </c>
      <c r="J30" s="74">
        <v>29148.63344172</v>
      </c>
    </row>
    <row r="31" spans="1:10" ht="15">
      <c r="A31" s="49">
        <v>1999</v>
      </c>
      <c r="B31" s="73">
        <v>32.91571366</v>
      </c>
      <c r="C31" s="74">
        <v>5799.08303249</v>
      </c>
      <c r="D31" s="75">
        <v>18979.57032491</v>
      </c>
      <c r="E31" s="73">
        <v>12.60440562</v>
      </c>
      <c r="F31" s="74">
        <v>14083.48736462</v>
      </c>
      <c r="G31" s="75">
        <v>23038.92844765</v>
      </c>
      <c r="H31" s="73">
        <v>2.84217087</v>
      </c>
      <c r="I31" s="74">
        <v>15739.67786402</v>
      </c>
      <c r="J31" s="74">
        <v>26510.09386282</v>
      </c>
    </row>
    <row r="32" spans="1:10" ht="15">
      <c r="A32" s="49">
        <v>2000</v>
      </c>
      <c r="B32" s="73">
        <v>29.69170329</v>
      </c>
      <c r="C32" s="74">
        <v>6069.71972158</v>
      </c>
      <c r="D32" s="75">
        <v>19063.71180974</v>
      </c>
      <c r="E32" s="73">
        <v>13.3748294</v>
      </c>
      <c r="F32" s="74">
        <v>12299.16890951</v>
      </c>
      <c r="G32" s="75">
        <v>22109.22030162</v>
      </c>
      <c r="H32" s="73">
        <v>2.97605059</v>
      </c>
      <c r="I32" s="74">
        <v>14641.86774942</v>
      </c>
      <c r="J32" s="74">
        <v>26611.59463457</v>
      </c>
    </row>
    <row r="33" spans="1:10" ht="15">
      <c r="A33" s="49">
        <v>2001</v>
      </c>
      <c r="B33" s="73">
        <v>30.08910485</v>
      </c>
      <c r="C33" s="74">
        <v>5917.43831461</v>
      </c>
      <c r="D33" s="75">
        <v>19229.7407191</v>
      </c>
      <c r="E33" s="73">
        <v>13.06010771</v>
      </c>
      <c r="F33" s="74">
        <v>12255.1565618</v>
      </c>
      <c r="G33" s="75">
        <v>21632.81370787</v>
      </c>
      <c r="H33" s="73">
        <v>2.95599887</v>
      </c>
      <c r="I33" s="74">
        <v>15470.42696629</v>
      </c>
      <c r="J33" s="74">
        <v>27924.12067416</v>
      </c>
    </row>
    <row r="34" spans="1:10" ht="15">
      <c r="A34" s="49">
        <v>2002</v>
      </c>
      <c r="B34" s="73">
        <v>30.64619032</v>
      </c>
      <c r="C34" s="74">
        <v>5724.83192885</v>
      </c>
      <c r="D34" s="75">
        <v>18888.88395775</v>
      </c>
      <c r="E34" s="73">
        <v>12.82541405</v>
      </c>
      <c r="F34" s="74">
        <v>13202.31962201</v>
      </c>
      <c r="G34" s="75">
        <v>22608.49400778</v>
      </c>
      <c r="H34" s="73">
        <v>2.79854386</v>
      </c>
      <c r="I34" s="74">
        <v>13776.33351862</v>
      </c>
      <c r="J34" s="74">
        <v>25945.42812674</v>
      </c>
    </row>
    <row r="35" spans="1:10" ht="15">
      <c r="A35" s="49">
        <v>2003</v>
      </c>
      <c r="B35" s="73">
        <v>31.14691633</v>
      </c>
      <c r="C35" s="74">
        <v>6011.1493522</v>
      </c>
      <c r="D35" s="75">
        <v>19587.45258574</v>
      </c>
      <c r="E35" s="73">
        <v>12.26520288</v>
      </c>
      <c r="F35" s="74">
        <v>14240.87751769</v>
      </c>
      <c r="G35" s="75">
        <v>23622.36788242</v>
      </c>
      <c r="H35" s="73">
        <v>3.40500556</v>
      </c>
      <c r="I35" s="74">
        <v>18210.83442569</v>
      </c>
      <c r="J35" s="74">
        <v>29166.31651606</v>
      </c>
    </row>
    <row r="36" spans="1:10" ht="15">
      <c r="A36" s="49">
        <v>2004</v>
      </c>
      <c r="B36" s="73">
        <v>31.31190823</v>
      </c>
      <c r="C36" s="74">
        <v>6096.83247232</v>
      </c>
      <c r="D36" s="75">
        <v>19460.26666315</v>
      </c>
      <c r="E36" s="73">
        <v>12.82755864</v>
      </c>
      <c r="F36" s="74">
        <v>14516.26779125</v>
      </c>
      <c r="G36" s="75">
        <v>23661.51649974</v>
      </c>
      <c r="H36" s="73">
        <v>2.99191007</v>
      </c>
      <c r="I36" s="74">
        <v>14066.26348972</v>
      </c>
      <c r="J36" s="74">
        <v>26605.89948339</v>
      </c>
    </row>
    <row r="37" spans="1:10" ht="15">
      <c r="A37" s="49">
        <v>2005</v>
      </c>
      <c r="B37" s="73">
        <v>31.20409042</v>
      </c>
      <c r="C37" s="74">
        <v>6215.37328535</v>
      </c>
      <c r="D37" s="75">
        <v>19597.06724936</v>
      </c>
      <c r="E37" s="73">
        <v>13.82733936</v>
      </c>
      <c r="F37" s="74">
        <v>14158.02570694</v>
      </c>
      <c r="G37" s="75">
        <v>23812.02948586</v>
      </c>
      <c r="H37" s="73">
        <v>3.0737183</v>
      </c>
      <c r="I37" s="74">
        <v>15030.51404113</v>
      </c>
      <c r="J37" s="74">
        <v>26869.57312082</v>
      </c>
    </row>
    <row r="38" spans="1:10" ht="15">
      <c r="A38" s="49">
        <v>2006</v>
      </c>
      <c r="B38" s="73">
        <v>31.67094707</v>
      </c>
      <c r="C38" s="74">
        <v>6107.34943322</v>
      </c>
      <c r="D38" s="75">
        <v>19523.16035485</v>
      </c>
      <c r="E38" s="73">
        <v>13.36769677</v>
      </c>
      <c r="F38" s="74">
        <v>13458.7885658</v>
      </c>
      <c r="G38" s="75">
        <v>22611.89578117</v>
      </c>
      <c r="H38" s="73">
        <v>2.65446253</v>
      </c>
      <c r="I38" s="74">
        <v>13874.42762445</v>
      </c>
      <c r="J38" s="74">
        <v>27132.46535239</v>
      </c>
    </row>
    <row r="39" spans="1:10" ht="15">
      <c r="A39" s="49">
        <v>2007</v>
      </c>
      <c r="B39" s="73">
        <v>31.30415322</v>
      </c>
      <c r="C39" s="74">
        <v>6040.05410075</v>
      </c>
      <c r="D39" s="75">
        <v>19739.21400323</v>
      </c>
      <c r="E39" s="73">
        <v>12.70029984</v>
      </c>
      <c r="F39" s="74">
        <v>14538.42343726</v>
      </c>
      <c r="G39" s="75">
        <v>24655.84447474</v>
      </c>
      <c r="H39" s="73">
        <v>2.34360046</v>
      </c>
      <c r="I39" s="74">
        <v>16844.74606435</v>
      </c>
      <c r="J39" s="74">
        <v>28330.10057979</v>
      </c>
    </row>
    <row r="40" spans="1:10" ht="15">
      <c r="A40" s="49">
        <v>2008</v>
      </c>
      <c r="B40" s="73">
        <v>30.46482974</v>
      </c>
      <c r="C40" s="74">
        <v>6292.38397733</v>
      </c>
      <c r="D40" s="75">
        <v>20046.48662112</v>
      </c>
      <c r="E40" s="73">
        <v>13.55682291</v>
      </c>
      <c r="F40" s="74">
        <v>13855.82951809</v>
      </c>
      <c r="G40" s="75">
        <v>24457.44778923</v>
      </c>
      <c r="H40" s="73">
        <v>3.11000557</v>
      </c>
      <c r="I40" s="74">
        <v>13660.76561479</v>
      </c>
      <c r="J40" s="74">
        <v>26512.95988849</v>
      </c>
    </row>
    <row r="41" spans="1:10" ht="15">
      <c r="A41" s="49">
        <v>2009</v>
      </c>
      <c r="B41" s="73">
        <v>30.92306714</v>
      </c>
      <c r="C41" s="74">
        <v>6383.46167933</v>
      </c>
      <c r="D41" s="75">
        <v>20943.073859609998</v>
      </c>
      <c r="E41" s="73">
        <v>13.11021214</v>
      </c>
      <c r="F41" s="74">
        <v>15754.38342459</v>
      </c>
      <c r="G41" s="75">
        <v>26228.58013009</v>
      </c>
      <c r="H41" s="73">
        <v>3.05307348</v>
      </c>
      <c r="I41" s="74">
        <v>15320.3080304</v>
      </c>
      <c r="J41" s="74">
        <v>28718.13018503</v>
      </c>
    </row>
    <row r="42" spans="1:10" ht="15">
      <c r="A42" s="49">
        <v>2010</v>
      </c>
      <c r="B42" s="73">
        <v>28.25078342</v>
      </c>
      <c r="C42" s="74">
        <v>6316.92244168</v>
      </c>
      <c r="D42" s="75">
        <v>21274.34196316</v>
      </c>
      <c r="E42" s="73">
        <v>14.55322672</v>
      </c>
      <c r="F42" s="74">
        <v>15160.61386002</v>
      </c>
      <c r="G42" s="75">
        <v>25740.40612942</v>
      </c>
      <c r="H42" s="73">
        <v>3.19491525</v>
      </c>
      <c r="I42" s="74">
        <v>15350.12153327</v>
      </c>
      <c r="J42" s="74">
        <v>27592.31722524</v>
      </c>
    </row>
    <row r="43" spans="1:10" ht="15">
      <c r="A43" s="49">
        <v>2011</v>
      </c>
      <c r="B43" s="73">
        <v>29.81398948</v>
      </c>
      <c r="C43" s="74">
        <v>6685.4242298</v>
      </c>
      <c r="D43" s="75">
        <v>21183.72638024</v>
      </c>
      <c r="E43" s="73">
        <v>14.46484264</v>
      </c>
      <c r="F43" s="74">
        <v>14639.61510176</v>
      </c>
      <c r="G43" s="75">
        <v>25813.50465617</v>
      </c>
      <c r="H43" s="73">
        <v>3.43896528</v>
      </c>
      <c r="I43" s="74">
        <v>15977.51325967</v>
      </c>
      <c r="J43" s="74">
        <v>29089.11853519</v>
      </c>
    </row>
    <row r="44" spans="1:10" ht="15">
      <c r="A44" s="53">
        <v>2012</v>
      </c>
      <c r="B44" s="76">
        <v>28.71821688</v>
      </c>
      <c r="C44" s="77">
        <v>6360</v>
      </c>
      <c r="D44" s="78">
        <v>21299</v>
      </c>
      <c r="E44" s="76">
        <v>14.03491784</v>
      </c>
      <c r="F44" s="77">
        <v>14400</v>
      </c>
      <c r="G44" s="78">
        <v>25650</v>
      </c>
      <c r="H44" s="76">
        <v>3.06255943</v>
      </c>
      <c r="I44" s="77">
        <v>17052</v>
      </c>
      <c r="J44" s="77">
        <v>30261.5</v>
      </c>
    </row>
    <row r="45" spans="1:10" ht="15">
      <c r="A45" s="160" t="s">
        <v>774</v>
      </c>
      <c r="B45" s="160"/>
      <c r="C45" s="160"/>
      <c r="D45" s="160"/>
      <c r="E45" s="160"/>
      <c r="F45" s="160"/>
      <c r="G45" s="160"/>
      <c r="H45" s="160"/>
      <c r="I45" s="160"/>
      <c r="J45" s="160"/>
    </row>
    <row r="46" spans="1:10" ht="36" customHeight="1">
      <c r="A46" s="165" t="s">
        <v>787</v>
      </c>
      <c r="B46" s="165"/>
      <c r="C46" s="165"/>
      <c r="D46" s="165"/>
      <c r="E46" s="165"/>
      <c r="F46" s="165"/>
      <c r="G46" s="165"/>
      <c r="H46" s="165"/>
      <c r="I46" s="165"/>
      <c r="J46" s="165"/>
    </row>
    <row r="47" spans="1:10" ht="17.25">
      <c r="A47" s="165" t="s">
        <v>775</v>
      </c>
      <c r="B47" s="165"/>
      <c r="C47" s="165"/>
      <c r="D47" s="165"/>
      <c r="E47" s="165"/>
      <c r="F47" s="165"/>
      <c r="G47" s="165"/>
      <c r="H47" s="165"/>
      <c r="I47" s="165"/>
      <c r="J47" s="165"/>
    </row>
    <row r="48" spans="1:10" ht="15">
      <c r="A48" s="145" t="s">
        <v>96</v>
      </c>
      <c r="B48" s="145"/>
      <c r="C48" s="145"/>
      <c r="D48" s="145"/>
      <c r="E48" s="145"/>
      <c r="F48" s="145"/>
      <c r="G48" s="145"/>
      <c r="H48" s="145"/>
      <c r="I48" s="145"/>
      <c r="J48" s="145"/>
    </row>
    <row r="54" ht="17.25">
      <c r="A54" s="79"/>
    </row>
  </sheetData>
  <sheetProtection/>
  <mergeCells count="8">
    <mergeCell ref="A46:J46"/>
    <mergeCell ref="A47:J47"/>
    <mergeCell ref="A48:J48"/>
    <mergeCell ref="A3:J3"/>
    <mergeCell ref="C5:D5"/>
    <mergeCell ref="F5:G5"/>
    <mergeCell ref="I5:J5"/>
    <mergeCell ref="A45:J45"/>
  </mergeCells>
  <printOptions/>
  <pageMargins left="0.7" right="0.7" top="0.75" bottom="0.75" header="0.3" footer="0.3"/>
  <pageSetup fitToHeight="1" fitToWidth="1" horizontalDpi="600" verticalDpi="600" orientation="portrait" scale="77"/>
</worksheet>
</file>

<file path=xl/worksheets/sheet11.xml><?xml version="1.0" encoding="utf-8"?>
<worksheet xmlns="http://schemas.openxmlformats.org/spreadsheetml/2006/main" xmlns:r="http://schemas.openxmlformats.org/officeDocument/2006/relationships">
  <sheetPr>
    <pageSetUpPr fitToPage="1"/>
  </sheetPr>
  <dimension ref="A1:J49"/>
  <sheetViews>
    <sheetView zoomScaleSheetLayoutView="100" zoomScalePageLayoutView="0" workbookViewId="0" topLeftCell="A1">
      <selection activeCell="A46" sqref="A46:J46"/>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38</v>
      </c>
      <c r="B1" s="2"/>
      <c r="C1" s="2"/>
      <c r="D1" s="3"/>
    </row>
    <row r="2" spans="1:4" ht="17.25">
      <c r="A2" s="2" t="s">
        <v>196</v>
      </c>
      <c r="B2" s="2"/>
      <c r="C2" s="2"/>
      <c r="D2" s="3"/>
    </row>
    <row r="3" spans="1:10" ht="15" customHeight="1">
      <c r="A3" s="166" t="s">
        <v>194</v>
      </c>
      <c r="B3" s="166"/>
      <c r="C3" s="166"/>
      <c r="D3" s="166"/>
      <c r="E3" s="166"/>
      <c r="F3" s="166"/>
      <c r="G3" s="166"/>
      <c r="H3" s="166"/>
      <c r="I3" s="166"/>
      <c r="J3" s="166"/>
    </row>
    <row r="4" spans="1:10" ht="30">
      <c r="A4" s="80"/>
      <c r="B4" s="62" t="s">
        <v>13</v>
      </c>
      <c r="C4" s="63"/>
      <c r="D4" s="64"/>
      <c r="E4" s="62" t="s">
        <v>8</v>
      </c>
      <c r="F4" s="63"/>
      <c r="G4" s="65"/>
      <c r="H4" s="63" t="s">
        <v>14</v>
      </c>
      <c r="I4" s="63"/>
      <c r="J4" s="66"/>
    </row>
    <row r="5" spans="1:10" ht="15">
      <c r="A5" s="49"/>
      <c r="B5" s="67"/>
      <c r="C5" s="163" t="s">
        <v>795</v>
      </c>
      <c r="D5" s="167"/>
      <c r="E5" s="67"/>
      <c r="F5" s="168" t="s">
        <v>795</v>
      </c>
      <c r="G5" s="169"/>
      <c r="H5" s="68"/>
      <c r="I5" s="168" t="s">
        <v>795</v>
      </c>
      <c r="J5" s="170"/>
    </row>
    <row r="6" spans="1:10" ht="62.25">
      <c r="A6" s="69" t="s">
        <v>0</v>
      </c>
      <c r="B6" s="70" t="s">
        <v>9</v>
      </c>
      <c r="C6" s="71" t="s">
        <v>10</v>
      </c>
      <c r="D6" s="72" t="s">
        <v>11</v>
      </c>
      <c r="E6" s="70" t="s">
        <v>9</v>
      </c>
      <c r="F6" s="71" t="s">
        <v>10</v>
      </c>
      <c r="G6" s="72" t="s">
        <v>11</v>
      </c>
      <c r="H6" s="70" t="s">
        <v>9</v>
      </c>
      <c r="I6" s="115" t="s">
        <v>133</v>
      </c>
      <c r="J6" s="116" t="s">
        <v>134</v>
      </c>
    </row>
    <row r="7" spans="1:10" ht="15">
      <c r="A7" s="49">
        <v>1975</v>
      </c>
      <c r="B7" s="25">
        <f>1.76159909/100</f>
        <v>0.0176159909</v>
      </c>
      <c r="C7" s="113">
        <v>1466.34729478</v>
      </c>
      <c r="D7" s="114">
        <v>6475.47527985</v>
      </c>
      <c r="E7" s="25">
        <f>1.54831808/100</f>
        <v>0.015483180800000001</v>
      </c>
      <c r="F7" s="113">
        <v>3339.41865672</v>
      </c>
      <c r="G7" s="114">
        <v>6421.95895522</v>
      </c>
      <c r="H7" s="25">
        <f>0.11538167/100</f>
        <v>0.0011538167</v>
      </c>
      <c r="I7" s="113"/>
      <c r="J7" s="113"/>
    </row>
    <row r="8" spans="1:10" ht="15">
      <c r="A8" s="49">
        <v>1976</v>
      </c>
      <c r="B8" s="73">
        <v>1.70182688</v>
      </c>
      <c r="C8" s="74">
        <v>1260.51295775</v>
      </c>
      <c r="D8" s="75">
        <v>7433.7943662</v>
      </c>
      <c r="E8" s="73">
        <v>4.39904664</v>
      </c>
      <c r="F8" s="74">
        <v>3595.69401408</v>
      </c>
      <c r="G8" s="75">
        <v>7029.78380282</v>
      </c>
      <c r="H8" s="73">
        <v>0</v>
      </c>
      <c r="I8" s="74"/>
      <c r="J8" s="74"/>
    </row>
    <row r="9" spans="1:10" ht="15">
      <c r="A9" s="49">
        <v>1977</v>
      </c>
      <c r="B9" s="73">
        <v>1.87465644</v>
      </c>
      <c r="C9" s="74">
        <v>990.49812191</v>
      </c>
      <c r="D9" s="75">
        <v>7415.50406919</v>
      </c>
      <c r="E9" s="73">
        <v>3.52839545</v>
      </c>
      <c r="F9" s="74">
        <v>3117.04466227</v>
      </c>
      <c r="G9" s="75">
        <v>7326.6616804</v>
      </c>
      <c r="H9" s="73">
        <v>0.29380095</v>
      </c>
      <c r="I9" s="74"/>
      <c r="J9" s="74"/>
    </row>
    <row r="10" spans="1:10" ht="15">
      <c r="A10" s="49">
        <v>1978</v>
      </c>
      <c r="B10" s="73">
        <v>2.48536253</v>
      </c>
      <c r="C10" s="74">
        <v>1647.17337423</v>
      </c>
      <c r="D10" s="75">
        <v>7380.60377301</v>
      </c>
      <c r="E10" s="73">
        <v>4.14595557</v>
      </c>
      <c r="F10" s="74">
        <v>3632.22846626</v>
      </c>
      <c r="G10" s="75">
        <v>6611.57090491</v>
      </c>
      <c r="H10" s="73">
        <v>0</v>
      </c>
      <c r="I10" s="74"/>
      <c r="J10" s="74"/>
    </row>
    <row r="11" spans="1:10" ht="15">
      <c r="A11" s="49">
        <v>1979</v>
      </c>
      <c r="B11" s="73">
        <v>3.61445179</v>
      </c>
      <c r="C11" s="74">
        <v>1342.58912863</v>
      </c>
      <c r="D11" s="75">
        <v>7084.30008299</v>
      </c>
      <c r="E11" s="73">
        <v>3.72580443</v>
      </c>
      <c r="F11" s="74">
        <v>3984.12530429</v>
      </c>
      <c r="G11" s="75">
        <v>6347.93914246</v>
      </c>
      <c r="H11" s="73">
        <v>0</v>
      </c>
      <c r="I11" s="74"/>
      <c r="J11" s="74"/>
    </row>
    <row r="12" spans="1:10" ht="15">
      <c r="A12" s="49">
        <v>1980</v>
      </c>
      <c r="B12" s="73">
        <v>3.38291485</v>
      </c>
      <c r="C12" s="74">
        <v>1598.29900846</v>
      </c>
      <c r="D12" s="75">
        <v>7564.17204353</v>
      </c>
      <c r="E12" s="73">
        <v>3.01962664</v>
      </c>
      <c r="F12" s="74">
        <v>3329.78960097</v>
      </c>
      <c r="G12" s="75">
        <v>6776.12183797</v>
      </c>
      <c r="H12" s="73">
        <v>0.09183669</v>
      </c>
      <c r="I12" s="74"/>
      <c r="J12" s="74"/>
    </row>
    <row r="13" spans="1:10" ht="15">
      <c r="A13" s="49">
        <v>1981</v>
      </c>
      <c r="B13" s="73">
        <v>3.49909166</v>
      </c>
      <c r="C13" s="74">
        <v>1372.81540839</v>
      </c>
      <c r="D13" s="75">
        <v>7207.28089404</v>
      </c>
      <c r="E13" s="73">
        <v>3.11250154</v>
      </c>
      <c r="F13" s="74">
        <v>3009.04927152</v>
      </c>
      <c r="G13" s="75">
        <v>7355.45377483</v>
      </c>
      <c r="H13" s="73">
        <v>0.25174095</v>
      </c>
      <c r="I13" s="74"/>
      <c r="J13" s="74"/>
    </row>
    <row r="14" spans="1:10" ht="15">
      <c r="A14" s="49">
        <v>1982</v>
      </c>
      <c r="B14" s="73">
        <v>4.58198175</v>
      </c>
      <c r="C14" s="74">
        <v>1419.45154639</v>
      </c>
      <c r="D14" s="75">
        <v>6728.2003299</v>
      </c>
      <c r="E14" s="73">
        <v>2.86249557</v>
      </c>
      <c r="F14" s="74">
        <v>2484.04020619</v>
      </c>
      <c r="G14" s="75">
        <v>7449.75486598</v>
      </c>
      <c r="H14" s="73">
        <v>0</v>
      </c>
      <c r="I14" s="74"/>
      <c r="J14" s="74"/>
    </row>
    <row r="15" spans="1:10" ht="15">
      <c r="A15" s="49">
        <v>1983</v>
      </c>
      <c r="B15" s="73">
        <v>4.56192535</v>
      </c>
      <c r="C15" s="74">
        <v>1383.78693467</v>
      </c>
      <c r="D15" s="75">
        <v>6918.93467337</v>
      </c>
      <c r="E15" s="73">
        <v>3.48679772</v>
      </c>
      <c r="F15" s="74">
        <v>3777.73833166</v>
      </c>
      <c r="G15" s="75">
        <v>7334.07075377</v>
      </c>
      <c r="H15" s="73">
        <v>0.17437394</v>
      </c>
      <c r="I15" s="74"/>
      <c r="J15" s="74"/>
    </row>
    <row r="16" spans="1:10" ht="15">
      <c r="A16" s="49">
        <v>1984</v>
      </c>
      <c r="B16" s="73">
        <v>4.85021319</v>
      </c>
      <c r="C16" s="74">
        <v>929.41909354</v>
      </c>
      <c r="D16" s="75">
        <v>7568.12690453</v>
      </c>
      <c r="E16" s="73">
        <v>3.14142842</v>
      </c>
      <c r="F16" s="74">
        <v>3098.06364513</v>
      </c>
      <c r="G16" s="75">
        <v>7745.15911283</v>
      </c>
      <c r="H16" s="73">
        <v>0</v>
      </c>
      <c r="I16" s="74"/>
      <c r="J16" s="74"/>
    </row>
    <row r="17" spans="1:10" ht="15">
      <c r="A17" s="49">
        <v>1985</v>
      </c>
      <c r="B17" s="73">
        <v>4.6238458</v>
      </c>
      <c r="C17" s="74">
        <v>1006.63211896</v>
      </c>
      <c r="D17" s="75">
        <v>8192.74848513</v>
      </c>
      <c r="E17" s="73">
        <v>4.02456459</v>
      </c>
      <c r="F17" s="74">
        <v>3224.63509294</v>
      </c>
      <c r="G17" s="75">
        <v>7677.70260223</v>
      </c>
      <c r="H17" s="73">
        <v>0.10160637</v>
      </c>
      <c r="I17" s="74"/>
      <c r="J17" s="74"/>
    </row>
    <row r="18" spans="1:10" ht="15">
      <c r="A18" s="49">
        <v>1986</v>
      </c>
      <c r="B18" s="73">
        <v>5.62878364</v>
      </c>
      <c r="C18" s="74">
        <v>1257.41369863</v>
      </c>
      <c r="D18" s="75">
        <v>7441.79340639</v>
      </c>
      <c r="E18" s="73">
        <v>3.00705277</v>
      </c>
      <c r="F18" s="74">
        <v>3822.53764384</v>
      </c>
      <c r="G18" s="75">
        <v>8053.73473973</v>
      </c>
      <c r="H18" s="73">
        <v>0</v>
      </c>
      <c r="I18" s="74"/>
      <c r="J18" s="74"/>
    </row>
    <row r="19" spans="1:10" ht="15">
      <c r="A19" s="49">
        <v>1987</v>
      </c>
      <c r="B19" s="73">
        <v>6.26844707</v>
      </c>
      <c r="C19" s="74">
        <v>1364.73700441</v>
      </c>
      <c r="D19" s="75">
        <v>7278.59735683</v>
      </c>
      <c r="E19" s="73">
        <v>3.66938614</v>
      </c>
      <c r="F19" s="74">
        <v>3226.84482819</v>
      </c>
      <c r="G19" s="75">
        <v>7290.72835242</v>
      </c>
      <c r="H19" s="73">
        <v>0.07119332</v>
      </c>
      <c r="I19" s="74"/>
      <c r="J19" s="74"/>
    </row>
    <row r="20" spans="1:10" ht="15">
      <c r="A20" s="49">
        <v>1988</v>
      </c>
      <c r="B20" s="73">
        <v>6.37978515</v>
      </c>
      <c r="C20" s="74">
        <v>1050.15355932</v>
      </c>
      <c r="D20" s="75">
        <v>8051.17728814</v>
      </c>
      <c r="E20" s="73">
        <v>3.40768432</v>
      </c>
      <c r="F20" s="74">
        <v>2008.90486441</v>
      </c>
      <c r="G20" s="75">
        <v>7028.2499322</v>
      </c>
      <c r="H20" s="73">
        <v>0.23127791</v>
      </c>
      <c r="I20" s="74"/>
      <c r="J20" s="74"/>
    </row>
    <row r="21" spans="1:10" ht="15">
      <c r="A21" s="49">
        <v>1989</v>
      </c>
      <c r="B21" s="73">
        <v>5.80072316</v>
      </c>
      <c r="C21" s="74">
        <v>1109.48267526</v>
      </c>
      <c r="D21" s="75">
        <v>7697.03605963</v>
      </c>
      <c r="E21" s="73">
        <v>4.06022115</v>
      </c>
      <c r="F21" s="74">
        <v>3143.53424658</v>
      </c>
      <c r="G21" s="75">
        <v>7788.56838034</v>
      </c>
      <c r="H21" s="73">
        <v>0.42866518</v>
      </c>
      <c r="I21" s="74"/>
      <c r="J21" s="74"/>
    </row>
    <row r="22" spans="1:10" ht="15">
      <c r="A22" s="49">
        <v>1990</v>
      </c>
      <c r="B22" s="73">
        <v>5.93723668</v>
      </c>
      <c r="C22" s="74">
        <v>1059.94457275</v>
      </c>
      <c r="D22" s="75">
        <v>7832.99039261</v>
      </c>
      <c r="E22" s="73">
        <v>3.4624238</v>
      </c>
      <c r="F22" s="74">
        <v>2734.65699769</v>
      </c>
      <c r="G22" s="75">
        <v>7847.12298691</v>
      </c>
      <c r="H22" s="73">
        <v>0.31281679</v>
      </c>
      <c r="I22" s="74"/>
      <c r="J22" s="74"/>
    </row>
    <row r="23" spans="1:10" ht="15">
      <c r="A23" s="49">
        <v>1991</v>
      </c>
      <c r="B23" s="73">
        <v>7.30556044</v>
      </c>
      <c r="C23" s="74">
        <v>1609.72067647</v>
      </c>
      <c r="D23" s="75">
        <v>7603.14608824</v>
      </c>
      <c r="E23" s="73">
        <v>3.6505887</v>
      </c>
      <c r="F23" s="74">
        <v>2692.99182353</v>
      </c>
      <c r="G23" s="75">
        <v>7296.05052941</v>
      </c>
      <c r="H23" s="73">
        <v>0.27751427</v>
      </c>
      <c r="I23" s="74"/>
      <c r="J23" s="74"/>
    </row>
    <row r="24" spans="1:10" ht="15">
      <c r="A24" s="49">
        <v>1992</v>
      </c>
      <c r="B24" s="73">
        <v>6.27626143</v>
      </c>
      <c r="C24" s="74">
        <v>1227.59272468</v>
      </c>
      <c r="D24" s="75">
        <v>7234.61312411</v>
      </c>
      <c r="E24" s="73">
        <v>2.8465837</v>
      </c>
      <c r="F24" s="74">
        <v>1787.37500713</v>
      </c>
      <c r="G24" s="75">
        <v>7856.59343795</v>
      </c>
      <c r="H24" s="73">
        <v>0.31498631</v>
      </c>
      <c r="I24" s="74"/>
      <c r="J24" s="74"/>
    </row>
    <row r="25" spans="1:10" ht="15">
      <c r="A25" s="49">
        <v>1993</v>
      </c>
      <c r="B25" s="73">
        <v>7.40578347</v>
      </c>
      <c r="C25" s="74">
        <v>1430.26454294</v>
      </c>
      <c r="D25" s="75">
        <v>7473.13223684</v>
      </c>
      <c r="E25" s="73">
        <v>2.3339611</v>
      </c>
      <c r="F25" s="74">
        <v>2281.27194598</v>
      </c>
      <c r="G25" s="75">
        <v>7856.9198892</v>
      </c>
      <c r="H25" s="73">
        <v>0.405217</v>
      </c>
      <c r="I25" s="74"/>
      <c r="J25" s="74"/>
    </row>
    <row r="26" spans="1:10" ht="15">
      <c r="A26" s="49">
        <v>1994</v>
      </c>
      <c r="B26" s="73">
        <v>6.59461272</v>
      </c>
      <c r="C26" s="74">
        <v>1432.68697297</v>
      </c>
      <c r="D26" s="75">
        <v>8206.93955405</v>
      </c>
      <c r="E26" s="73">
        <v>1.77518706</v>
      </c>
      <c r="F26" s="74">
        <v>3609.62691892</v>
      </c>
      <c r="G26" s="75">
        <v>7752.63513514</v>
      </c>
      <c r="H26" s="73">
        <v>0.24217609</v>
      </c>
      <c r="I26" s="74"/>
      <c r="J26" s="74"/>
    </row>
    <row r="27" spans="1:10" ht="15">
      <c r="A27" s="49">
        <v>1995</v>
      </c>
      <c r="B27" s="73">
        <v>7.08772436</v>
      </c>
      <c r="C27" s="74">
        <v>1444.58281967</v>
      </c>
      <c r="D27" s="75">
        <v>8647.18247213</v>
      </c>
      <c r="E27" s="73">
        <v>3.08174563</v>
      </c>
      <c r="F27" s="74">
        <v>4153.17560656</v>
      </c>
      <c r="G27" s="75">
        <v>8067.09218361</v>
      </c>
      <c r="H27" s="73">
        <v>0</v>
      </c>
      <c r="I27" s="74"/>
      <c r="J27" s="74"/>
    </row>
    <row r="28" spans="1:10" ht="15">
      <c r="A28" s="49">
        <v>1996</v>
      </c>
      <c r="B28" s="73">
        <v>6.39873782</v>
      </c>
      <c r="C28" s="74">
        <v>1581.59693682</v>
      </c>
      <c r="D28" s="75">
        <v>8101.29097639</v>
      </c>
      <c r="E28" s="73">
        <v>2.96330101</v>
      </c>
      <c r="F28" s="74">
        <v>1827.62312699</v>
      </c>
      <c r="G28" s="75">
        <v>7345.63910657</v>
      </c>
      <c r="H28" s="73">
        <v>0</v>
      </c>
      <c r="I28" s="74"/>
      <c r="J28" s="74"/>
    </row>
    <row r="29" spans="1:10" ht="15">
      <c r="A29" s="49">
        <v>1997</v>
      </c>
      <c r="B29" s="73">
        <v>6.30525061</v>
      </c>
      <c r="C29" s="74">
        <v>1202.50480349</v>
      </c>
      <c r="D29" s="75">
        <v>8483.38507798</v>
      </c>
      <c r="E29" s="73">
        <v>2.66356442</v>
      </c>
      <c r="F29" s="74">
        <v>2482.31348721</v>
      </c>
      <c r="G29" s="75">
        <v>7444.07735496</v>
      </c>
      <c r="H29" s="73">
        <v>0.12773369</v>
      </c>
      <c r="I29" s="74"/>
      <c r="J29" s="74"/>
    </row>
    <row r="30" spans="1:10" ht="15">
      <c r="A30" s="49">
        <v>1998</v>
      </c>
      <c r="B30" s="73">
        <v>7.17575167</v>
      </c>
      <c r="C30" s="74">
        <v>1689.40858896</v>
      </c>
      <c r="D30" s="75">
        <v>8493.50168098</v>
      </c>
      <c r="E30" s="73">
        <v>2.74179845</v>
      </c>
      <c r="F30" s="74">
        <v>2703.05374233</v>
      </c>
      <c r="G30" s="75">
        <v>8447.04294479</v>
      </c>
      <c r="H30" s="73">
        <v>0.61936558</v>
      </c>
      <c r="I30" s="74"/>
      <c r="J30" s="74"/>
    </row>
    <row r="31" spans="1:10" ht="15">
      <c r="A31" s="49">
        <v>1999</v>
      </c>
      <c r="B31" s="73">
        <v>8.54125344</v>
      </c>
      <c r="C31" s="74">
        <v>1656.88086643</v>
      </c>
      <c r="D31" s="75">
        <v>8429.38140794</v>
      </c>
      <c r="E31" s="73">
        <v>1.9084606</v>
      </c>
      <c r="F31" s="74">
        <v>3612.00028881</v>
      </c>
      <c r="G31" s="75">
        <v>8284.40433213</v>
      </c>
      <c r="H31" s="73">
        <v>0.08249133</v>
      </c>
      <c r="I31" s="74"/>
      <c r="J31" s="74"/>
    </row>
    <row r="32" spans="1:10" ht="15">
      <c r="A32" s="49">
        <v>2000</v>
      </c>
      <c r="B32" s="73">
        <v>6.51581005</v>
      </c>
      <c r="C32" s="74">
        <v>1597.29466357</v>
      </c>
      <c r="D32" s="75">
        <v>8144.87170534</v>
      </c>
      <c r="E32" s="73">
        <v>3.11246924</v>
      </c>
      <c r="F32" s="74">
        <v>2236.212529</v>
      </c>
      <c r="G32" s="75">
        <v>8673.3100232</v>
      </c>
      <c r="H32" s="73">
        <v>0</v>
      </c>
      <c r="I32" s="74"/>
      <c r="J32" s="74"/>
    </row>
    <row r="33" spans="1:10" ht="15">
      <c r="A33" s="49">
        <v>2001</v>
      </c>
      <c r="B33" s="73">
        <v>5.15756124</v>
      </c>
      <c r="C33" s="74">
        <v>1709.48217978</v>
      </c>
      <c r="D33" s="75">
        <v>8413.33386517</v>
      </c>
      <c r="E33" s="73">
        <v>3.99713746</v>
      </c>
      <c r="F33" s="74">
        <v>3248.78966292</v>
      </c>
      <c r="G33" s="75">
        <v>8121.9741573</v>
      </c>
      <c r="H33" s="73">
        <v>0.17559713</v>
      </c>
      <c r="I33" s="74"/>
      <c r="J33" s="74"/>
    </row>
    <row r="34" spans="1:10" ht="15">
      <c r="A34" s="49">
        <v>2002</v>
      </c>
      <c r="B34" s="73">
        <v>7.44017102</v>
      </c>
      <c r="C34" s="74">
        <v>1630.19946637</v>
      </c>
      <c r="D34" s="75">
        <v>7997.92695942</v>
      </c>
      <c r="E34" s="73">
        <v>2.0372328</v>
      </c>
      <c r="F34" s="74">
        <v>4051.26252362</v>
      </c>
      <c r="G34" s="75">
        <v>8277.28038911</v>
      </c>
      <c r="H34" s="73">
        <v>0</v>
      </c>
      <c r="I34" s="74"/>
      <c r="J34" s="74"/>
    </row>
    <row r="35" spans="1:10" ht="15">
      <c r="A35" s="49">
        <v>2003</v>
      </c>
      <c r="B35" s="73">
        <v>6.96206079</v>
      </c>
      <c r="C35" s="74">
        <v>1573.99172564</v>
      </c>
      <c r="D35" s="75">
        <v>8629.47209581</v>
      </c>
      <c r="E35" s="73">
        <v>2.63515236</v>
      </c>
      <c r="F35" s="74">
        <v>3185.45944475</v>
      </c>
      <c r="G35" s="75">
        <v>8681.93848666</v>
      </c>
      <c r="H35" s="73">
        <v>0.08994982</v>
      </c>
      <c r="I35" s="74"/>
      <c r="J35" s="74"/>
    </row>
    <row r="36" spans="1:10" ht="15">
      <c r="A36" s="49">
        <v>2004</v>
      </c>
      <c r="B36" s="73">
        <v>7.98979841</v>
      </c>
      <c r="C36" s="74">
        <v>1524.20811808</v>
      </c>
      <c r="D36" s="75">
        <v>8848.87490775</v>
      </c>
      <c r="E36" s="73">
        <v>2.09821276</v>
      </c>
      <c r="F36" s="74">
        <v>4887.14348972</v>
      </c>
      <c r="G36" s="75">
        <v>8477.50039009</v>
      </c>
      <c r="H36" s="73">
        <v>0.06506572</v>
      </c>
      <c r="I36" s="74"/>
      <c r="J36" s="74"/>
    </row>
    <row r="37" spans="1:10" ht="15">
      <c r="A37" s="49">
        <v>2005</v>
      </c>
      <c r="B37" s="73">
        <v>7.10299136</v>
      </c>
      <c r="C37" s="74">
        <v>1684.80505913</v>
      </c>
      <c r="D37" s="75">
        <v>8511.33312082</v>
      </c>
      <c r="E37" s="73">
        <v>2.75120159</v>
      </c>
      <c r="F37" s="74">
        <v>3539.50642674</v>
      </c>
      <c r="G37" s="75">
        <v>8281.26520308</v>
      </c>
      <c r="H37" s="73">
        <v>0.1415649</v>
      </c>
      <c r="I37" s="74"/>
      <c r="J37" s="74"/>
    </row>
    <row r="38" spans="1:10" ht="15">
      <c r="A38" s="49">
        <v>2006</v>
      </c>
      <c r="B38" s="73">
        <v>8.38504837</v>
      </c>
      <c r="C38" s="74">
        <v>1696.48595367</v>
      </c>
      <c r="D38" s="75">
        <v>7871.69482504</v>
      </c>
      <c r="E38" s="73">
        <v>3.89627161</v>
      </c>
      <c r="F38" s="74">
        <v>2526.63308034</v>
      </c>
      <c r="G38" s="75">
        <v>8675.82916708</v>
      </c>
      <c r="H38" s="73">
        <v>0.17338087</v>
      </c>
      <c r="I38" s="74"/>
      <c r="J38" s="74"/>
    </row>
    <row r="39" spans="1:10" ht="15">
      <c r="A39" s="49">
        <v>2007</v>
      </c>
      <c r="B39" s="73">
        <v>6.88764802</v>
      </c>
      <c r="C39" s="74">
        <v>1823.91130395</v>
      </c>
      <c r="D39" s="75">
        <v>8260.46786208</v>
      </c>
      <c r="E39" s="73">
        <v>2.42626844</v>
      </c>
      <c r="F39" s="74">
        <v>3568.52211642</v>
      </c>
      <c r="G39" s="75">
        <v>8111.77944056</v>
      </c>
      <c r="H39" s="73">
        <v>0</v>
      </c>
      <c r="I39" s="74"/>
      <c r="J39" s="74"/>
    </row>
    <row r="40" spans="1:10" ht="15">
      <c r="A40" s="49">
        <v>2008</v>
      </c>
      <c r="B40" s="73">
        <v>7.0698022</v>
      </c>
      <c r="C40" s="74">
        <v>1887.7151932</v>
      </c>
      <c r="D40" s="75">
        <v>8280.77731417</v>
      </c>
      <c r="E40" s="73">
        <v>2.57986892</v>
      </c>
      <c r="F40" s="74">
        <v>5033.90718187</v>
      </c>
      <c r="G40" s="75">
        <v>8396.66205242</v>
      </c>
      <c r="H40" s="73">
        <v>0.07129906</v>
      </c>
      <c r="I40" s="74"/>
      <c r="J40" s="74"/>
    </row>
    <row r="41" spans="1:10" ht="15">
      <c r="A41" s="49">
        <v>2009</v>
      </c>
      <c r="B41" s="73">
        <v>6.56332508</v>
      </c>
      <c r="C41" s="74">
        <v>1915.0385038</v>
      </c>
      <c r="D41" s="75">
        <v>9848.61746093</v>
      </c>
      <c r="E41" s="73">
        <v>1.97537709</v>
      </c>
      <c r="F41" s="74">
        <v>3830.0770076</v>
      </c>
      <c r="G41" s="75">
        <v>9152.82013788</v>
      </c>
      <c r="H41" s="73">
        <v>0.10618032</v>
      </c>
      <c r="I41" s="74"/>
      <c r="J41" s="74"/>
    </row>
    <row r="42" spans="1:10" ht="15">
      <c r="A42" s="49">
        <v>2010</v>
      </c>
      <c r="B42" s="73">
        <v>4.57640488</v>
      </c>
      <c r="C42" s="74">
        <v>1920.34442227</v>
      </c>
      <c r="D42" s="75">
        <v>8799.99937146</v>
      </c>
      <c r="E42" s="73">
        <v>2.77221533</v>
      </c>
      <c r="F42" s="74">
        <v>3430.08888583</v>
      </c>
      <c r="G42" s="75">
        <v>8284.11737206</v>
      </c>
      <c r="H42" s="73">
        <v>0.28065212</v>
      </c>
      <c r="I42" s="74"/>
      <c r="J42" s="74"/>
    </row>
    <row r="43" spans="1:10" ht="15">
      <c r="A43" s="49">
        <v>2011</v>
      </c>
      <c r="B43" s="73">
        <v>6.34376731</v>
      </c>
      <c r="C43" s="74">
        <v>1634.7570197</v>
      </c>
      <c r="D43" s="75">
        <v>9294.12230974</v>
      </c>
      <c r="E43" s="73">
        <v>2.45165355</v>
      </c>
      <c r="F43" s="74">
        <v>3151.58380663</v>
      </c>
      <c r="G43" s="75">
        <v>8771.56938181</v>
      </c>
      <c r="H43" s="73">
        <v>0.13184025</v>
      </c>
      <c r="I43" s="74"/>
      <c r="J43" s="74"/>
    </row>
    <row r="44" spans="1:10" ht="15">
      <c r="A44" s="53">
        <v>2012</v>
      </c>
      <c r="B44" s="76">
        <v>6.98077355</v>
      </c>
      <c r="C44" s="77">
        <v>1512</v>
      </c>
      <c r="D44" s="78">
        <v>8994</v>
      </c>
      <c r="E44" s="76">
        <v>2.66928279</v>
      </c>
      <c r="F44" s="77">
        <v>3000</v>
      </c>
      <c r="G44" s="78">
        <v>8378.5</v>
      </c>
      <c r="H44" s="76">
        <v>0.1956632</v>
      </c>
      <c r="I44" s="77"/>
      <c r="J44" s="77"/>
    </row>
    <row r="45" spans="1:10" ht="15">
      <c r="A45" s="160" t="s">
        <v>774</v>
      </c>
      <c r="B45" s="160"/>
      <c r="C45" s="160"/>
      <c r="D45" s="160"/>
      <c r="E45" s="160"/>
      <c r="F45" s="160"/>
      <c r="G45" s="160"/>
      <c r="H45" s="160"/>
      <c r="I45" s="160"/>
      <c r="J45" s="160"/>
    </row>
    <row r="46" spans="1:10" ht="36" customHeight="1">
      <c r="A46" s="165" t="s">
        <v>788</v>
      </c>
      <c r="B46" s="165"/>
      <c r="C46" s="165"/>
      <c r="D46" s="165"/>
      <c r="E46" s="165"/>
      <c r="F46" s="165"/>
      <c r="G46" s="165"/>
      <c r="H46" s="165"/>
      <c r="I46" s="165"/>
      <c r="J46" s="165"/>
    </row>
    <row r="47" spans="1:10" ht="17.25">
      <c r="A47" s="165" t="s">
        <v>775</v>
      </c>
      <c r="B47" s="165"/>
      <c r="C47" s="165"/>
      <c r="D47" s="165"/>
      <c r="E47" s="165"/>
      <c r="F47" s="165"/>
      <c r="G47" s="165"/>
      <c r="H47" s="165"/>
      <c r="I47" s="165"/>
      <c r="J47" s="165"/>
    </row>
    <row r="48" spans="1:10" ht="17.25">
      <c r="A48" s="171" t="s">
        <v>776</v>
      </c>
      <c r="B48" s="171"/>
      <c r="C48" s="171"/>
      <c r="D48" s="171"/>
      <c r="E48" s="171"/>
      <c r="F48" s="171"/>
      <c r="G48" s="171"/>
      <c r="H48" s="171"/>
      <c r="I48" s="171"/>
      <c r="J48" s="171"/>
    </row>
    <row r="49" spans="1:10" ht="15">
      <c r="A49" s="145" t="s">
        <v>96</v>
      </c>
      <c r="B49" s="145"/>
      <c r="C49" s="145"/>
      <c r="D49" s="145"/>
      <c r="E49" s="145"/>
      <c r="F49" s="145"/>
      <c r="G49" s="145"/>
      <c r="H49" s="145"/>
      <c r="I49" s="145"/>
      <c r="J49" s="145"/>
    </row>
  </sheetData>
  <sheetProtection/>
  <mergeCells count="9">
    <mergeCell ref="A46:J46"/>
    <mergeCell ref="A47:J47"/>
    <mergeCell ref="A49:J49"/>
    <mergeCell ref="A3:J3"/>
    <mergeCell ref="C5:D5"/>
    <mergeCell ref="F5:G5"/>
    <mergeCell ref="I5:J5"/>
    <mergeCell ref="A45:J45"/>
    <mergeCell ref="A48:J48"/>
  </mergeCells>
  <printOptions/>
  <pageMargins left="0.7" right="0.7" top="0.75" bottom="0.75" header="0.3" footer="0.3"/>
  <pageSetup fitToHeight="1" fitToWidth="1" horizontalDpi="600" verticalDpi="600" orientation="portrait" scale="77"/>
</worksheet>
</file>

<file path=xl/worksheets/sheet12.xml><?xml version="1.0" encoding="utf-8"?>
<worksheet xmlns="http://schemas.openxmlformats.org/spreadsheetml/2006/main" xmlns:r="http://schemas.openxmlformats.org/officeDocument/2006/relationships">
  <sheetPr>
    <pageSetUpPr fitToPage="1"/>
  </sheetPr>
  <dimension ref="A1:J49"/>
  <sheetViews>
    <sheetView zoomScaleSheetLayoutView="100" zoomScalePageLayoutView="0" workbookViewId="0" topLeftCell="A1">
      <selection activeCell="A46" sqref="A46"/>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39</v>
      </c>
      <c r="B1" s="2"/>
      <c r="C1" s="2"/>
      <c r="D1" s="3"/>
    </row>
    <row r="2" spans="1:4" ht="17.25">
      <c r="A2" s="2" t="s">
        <v>197</v>
      </c>
      <c r="B2" s="2"/>
      <c r="C2" s="2"/>
      <c r="D2" s="3"/>
    </row>
    <row r="3" spans="1:10" ht="15" customHeight="1">
      <c r="A3" s="166" t="s">
        <v>194</v>
      </c>
      <c r="B3" s="166"/>
      <c r="C3" s="166"/>
      <c r="D3" s="166"/>
      <c r="E3" s="166"/>
      <c r="F3" s="166"/>
      <c r="G3" s="166"/>
      <c r="H3" s="166"/>
      <c r="I3" s="166"/>
      <c r="J3" s="166"/>
    </row>
    <row r="4" spans="1:10" ht="30">
      <c r="A4" s="80"/>
      <c r="B4" s="62" t="s">
        <v>13</v>
      </c>
      <c r="C4" s="63"/>
      <c r="D4" s="64"/>
      <c r="E4" s="62" t="s">
        <v>8</v>
      </c>
      <c r="F4" s="63"/>
      <c r="G4" s="65"/>
      <c r="H4" s="63" t="s">
        <v>14</v>
      </c>
      <c r="I4" s="63"/>
      <c r="J4" s="66"/>
    </row>
    <row r="5" spans="1:10" ht="15">
      <c r="A5" s="49"/>
      <c r="B5" s="67"/>
      <c r="C5" s="163" t="s">
        <v>795</v>
      </c>
      <c r="D5" s="167"/>
      <c r="E5" s="67"/>
      <c r="F5" s="168" t="s">
        <v>795</v>
      </c>
      <c r="G5" s="169"/>
      <c r="H5" s="68"/>
      <c r="I5" s="168" t="s">
        <v>795</v>
      </c>
      <c r="J5" s="170"/>
    </row>
    <row r="6" spans="1:10" ht="62.25">
      <c r="A6" s="69" t="s">
        <v>0</v>
      </c>
      <c r="B6" s="70" t="s">
        <v>9</v>
      </c>
      <c r="C6" s="71" t="s">
        <v>10</v>
      </c>
      <c r="D6" s="72" t="s">
        <v>11</v>
      </c>
      <c r="E6" s="70" t="s">
        <v>9</v>
      </c>
      <c r="F6" s="71" t="s">
        <v>10</v>
      </c>
      <c r="G6" s="72" t="s">
        <v>11</v>
      </c>
      <c r="H6" s="70" t="s">
        <v>9</v>
      </c>
      <c r="I6" s="115" t="s">
        <v>133</v>
      </c>
      <c r="J6" s="116" t="s">
        <v>134</v>
      </c>
    </row>
    <row r="7" spans="1:10" ht="15">
      <c r="A7" s="49">
        <v>1975</v>
      </c>
      <c r="B7" s="25">
        <f>6.83781317/100</f>
        <v>0.06837813170000001</v>
      </c>
      <c r="C7" s="11">
        <v>2029.33902985</v>
      </c>
      <c r="D7" s="12">
        <v>9851.28503731</v>
      </c>
      <c r="E7" s="25">
        <f>5.96184188/100</f>
        <v>0.059618418799999996</v>
      </c>
      <c r="F7" s="11">
        <v>3930.2388806</v>
      </c>
      <c r="G7" s="12">
        <v>9598.68798507</v>
      </c>
      <c r="H7" s="25">
        <v>0</v>
      </c>
      <c r="I7" s="11"/>
      <c r="J7" s="11"/>
    </row>
    <row r="8" spans="1:10" ht="15">
      <c r="A8" s="49">
        <v>1976</v>
      </c>
      <c r="B8" s="73">
        <v>8.26491377</v>
      </c>
      <c r="C8" s="74">
        <v>1333.23485915</v>
      </c>
      <c r="D8" s="75">
        <v>9983.10102113</v>
      </c>
      <c r="E8" s="73">
        <v>4.81373674</v>
      </c>
      <c r="F8" s="74">
        <v>4411.79535211</v>
      </c>
      <c r="G8" s="75">
        <v>9979.06091549</v>
      </c>
      <c r="H8" s="73">
        <v>0.11183699</v>
      </c>
      <c r="I8" s="74"/>
      <c r="J8" s="74"/>
    </row>
    <row r="9" spans="1:10" ht="15">
      <c r="A9" s="49">
        <v>1977</v>
      </c>
      <c r="B9" s="73">
        <v>8.23122014</v>
      </c>
      <c r="C9" s="74">
        <v>1905.38570016</v>
      </c>
      <c r="D9" s="75">
        <v>10075.10494234</v>
      </c>
      <c r="E9" s="73">
        <v>6.64710602</v>
      </c>
      <c r="F9" s="74">
        <v>4786.14741351</v>
      </c>
      <c r="G9" s="75">
        <v>9816.13883031</v>
      </c>
      <c r="H9" s="73">
        <v>0.30782496</v>
      </c>
      <c r="I9" s="74"/>
      <c r="J9" s="74"/>
    </row>
    <row r="10" spans="1:10" ht="15">
      <c r="A10" s="49">
        <v>1978</v>
      </c>
      <c r="B10" s="73">
        <v>8.17617988</v>
      </c>
      <c r="C10" s="74">
        <v>1513.42852761</v>
      </c>
      <c r="D10" s="75">
        <v>9956.95187117</v>
      </c>
      <c r="E10" s="73">
        <v>5.49771687</v>
      </c>
      <c r="F10" s="74">
        <v>4666.11132669</v>
      </c>
      <c r="G10" s="75">
        <v>10139.97113497</v>
      </c>
      <c r="H10" s="73">
        <v>0.11491043</v>
      </c>
      <c r="I10" s="74"/>
      <c r="J10" s="74"/>
    </row>
    <row r="11" spans="1:10" ht="15">
      <c r="A11" s="49">
        <v>1979</v>
      </c>
      <c r="B11" s="73">
        <v>9.76559544</v>
      </c>
      <c r="C11" s="74">
        <v>1580.63684647</v>
      </c>
      <c r="D11" s="75">
        <v>10139.2457953</v>
      </c>
      <c r="E11" s="73">
        <v>5.65270745</v>
      </c>
      <c r="F11" s="74">
        <v>4722.86672199</v>
      </c>
      <c r="G11" s="75">
        <v>10051.96163209</v>
      </c>
      <c r="H11" s="73">
        <v>0.14248808</v>
      </c>
      <c r="I11" s="74"/>
      <c r="J11" s="74"/>
    </row>
    <row r="12" spans="1:10" ht="15">
      <c r="A12" s="49">
        <v>1980</v>
      </c>
      <c r="B12" s="73">
        <v>8.92780796</v>
      </c>
      <c r="C12" s="74">
        <v>1664.89480048</v>
      </c>
      <c r="D12" s="75">
        <v>10004.63033857</v>
      </c>
      <c r="E12" s="73">
        <v>7.16346688</v>
      </c>
      <c r="F12" s="74">
        <v>3446.332237</v>
      </c>
      <c r="G12" s="75">
        <v>9929.71007255</v>
      </c>
      <c r="H12" s="73">
        <v>0.34196829</v>
      </c>
      <c r="I12" s="74"/>
      <c r="J12" s="74"/>
    </row>
    <row r="13" spans="1:10" ht="15">
      <c r="A13" s="49">
        <v>1981</v>
      </c>
      <c r="B13" s="73">
        <v>11.78175247</v>
      </c>
      <c r="C13" s="74">
        <v>1139.79139073</v>
      </c>
      <c r="D13" s="75">
        <v>10311.31278146</v>
      </c>
      <c r="E13" s="73">
        <v>5.37856601</v>
      </c>
      <c r="F13" s="74">
        <v>4613.62226269</v>
      </c>
      <c r="G13" s="75">
        <v>9878.19205298</v>
      </c>
      <c r="H13" s="73">
        <v>0.10010975</v>
      </c>
      <c r="I13" s="74"/>
      <c r="J13" s="74"/>
    </row>
    <row r="14" spans="1:10" ht="15">
      <c r="A14" s="49">
        <v>1982</v>
      </c>
      <c r="B14" s="73">
        <v>12.18477378</v>
      </c>
      <c r="C14" s="74">
        <v>1430.09743299</v>
      </c>
      <c r="D14" s="75">
        <v>10697.93315464</v>
      </c>
      <c r="E14" s="73">
        <v>5.68527516</v>
      </c>
      <c r="F14" s="74">
        <v>5140.78035052</v>
      </c>
      <c r="G14" s="75">
        <v>10399.8483299</v>
      </c>
      <c r="H14" s="73">
        <v>0.15287333</v>
      </c>
      <c r="I14" s="74"/>
      <c r="J14" s="74"/>
    </row>
    <row r="15" spans="1:10" ht="15">
      <c r="A15" s="49">
        <v>1983</v>
      </c>
      <c r="B15" s="73">
        <v>12.97739521</v>
      </c>
      <c r="C15" s="74">
        <v>1619.03071357</v>
      </c>
      <c r="D15" s="75">
        <v>10959.59252261</v>
      </c>
      <c r="E15" s="73">
        <v>5.9304083</v>
      </c>
      <c r="F15" s="74">
        <v>4958.56984925</v>
      </c>
      <c r="G15" s="75">
        <v>10765.86235176</v>
      </c>
      <c r="H15" s="73">
        <v>0.13281787</v>
      </c>
      <c r="I15" s="74"/>
      <c r="J15" s="74"/>
    </row>
    <row r="16" spans="1:10" ht="15">
      <c r="A16" s="49">
        <v>1984</v>
      </c>
      <c r="B16" s="73">
        <v>15.31490231</v>
      </c>
      <c r="C16" s="74">
        <v>1659.67695275</v>
      </c>
      <c r="D16" s="75">
        <v>11396.44840887</v>
      </c>
      <c r="E16" s="73">
        <v>7.970431</v>
      </c>
      <c r="F16" s="74">
        <v>4461.21164899</v>
      </c>
      <c r="G16" s="75">
        <v>11208.35168756</v>
      </c>
      <c r="H16" s="73">
        <v>0.56355157</v>
      </c>
      <c r="I16" s="74"/>
      <c r="J16" s="74"/>
    </row>
    <row r="17" spans="1:10" ht="15">
      <c r="A17" s="49">
        <v>1985</v>
      </c>
      <c r="B17" s="73">
        <v>14.72966138</v>
      </c>
      <c r="C17" s="74">
        <v>1535.54052045</v>
      </c>
      <c r="D17" s="75">
        <v>11176.38902416</v>
      </c>
      <c r="E17" s="73">
        <v>8.31829005</v>
      </c>
      <c r="F17" s="74">
        <v>4632.21390335</v>
      </c>
      <c r="G17" s="75">
        <v>11132.66877323</v>
      </c>
      <c r="H17" s="73">
        <v>0.1803603</v>
      </c>
      <c r="I17" s="74"/>
      <c r="J17" s="74"/>
    </row>
    <row r="18" spans="1:10" ht="15">
      <c r="A18" s="49">
        <v>1986</v>
      </c>
      <c r="B18" s="73">
        <v>14.90305106</v>
      </c>
      <c r="C18" s="74">
        <v>1798.10158904</v>
      </c>
      <c r="D18" s="75">
        <v>11480.18706849</v>
      </c>
      <c r="E18" s="73">
        <v>7.401959</v>
      </c>
      <c r="F18" s="74">
        <v>5239.22374429</v>
      </c>
      <c r="G18" s="75">
        <v>11318.81897717</v>
      </c>
      <c r="H18" s="73">
        <v>0.37055394</v>
      </c>
      <c r="I18" s="74"/>
      <c r="J18" s="74"/>
    </row>
    <row r="19" spans="1:10" ht="15">
      <c r="A19" s="49">
        <v>1987</v>
      </c>
      <c r="B19" s="73">
        <v>16.56025325</v>
      </c>
      <c r="C19" s="74">
        <v>1772.13627313</v>
      </c>
      <c r="D19" s="75">
        <v>11572.96979736</v>
      </c>
      <c r="E19" s="73">
        <v>7.20263256</v>
      </c>
      <c r="F19" s="74">
        <v>4545.07968282</v>
      </c>
      <c r="G19" s="75">
        <v>11452.67075771</v>
      </c>
      <c r="H19" s="73">
        <v>0.26462358</v>
      </c>
      <c r="I19" s="74"/>
      <c r="J19" s="74"/>
    </row>
    <row r="20" spans="1:10" ht="15">
      <c r="A20" s="49">
        <v>1988</v>
      </c>
      <c r="B20" s="73">
        <v>19.63246451</v>
      </c>
      <c r="C20" s="74">
        <v>1796.92942373</v>
      </c>
      <c r="D20" s="75">
        <v>11606.14155932</v>
      </c>
      <c r="E20" s="73">
        <v>5.98992389</v>
      </c>
      <c r="F20" s="74">
        <v>4912.38498305</v>
      </c>
      <c r="G20" s="75">
        <v>11273.5929322</v>
      </c>
      <c r="H20" s="73">
        <v>0.52905425</v>
      </c>
      <c r="I20" s="74"/>
      <c r="J20" s="74"/>
    </row>
    <row r="21" spans="1:10" ht="15">
      <c r="A21" s="49">
        <v>1989</v>
      </c>
      <c r="B21" s="73">
        <v>18.34790468</v>
      </c>
      <c r="C21" s="74">
        <v>1941.59468171</v>
      </c>
      <c r="D21" s="75">
        <v>11446.16293312</v>
      </c>
      <c r="E21" s="73">
        <v>8.44079866</v>
      </c>
      <c r="F21" s="74">
        <v>4349.17208703</v>
      </c>
      <c r="G21" s="75">
        <v>11206.69958904</v>
      </c>
      <c r="H21" s="73">
        <v>0.39918401</v>
      </c>
      <c r="I21" s="74"/>
      <c r="J21" s="74"/>
    </row>
    <row r="22" spans="1:10" ht="15">
      <c r="A22" s="49">
        <v>1990</v>
      </c>
      <c r="B22" s="73">
        <v>18.48431634</v>
      </c>
      <c r="C22" s="74">
        <v>1907.90023095</v>
      </c>
      <c r="D22" s="75">
        <v>11382.03813703</v>
      </c>
      <c r="E22" s="73">
        <v>7.89541611</v>
      </c>
      <c r="F22" s="74">
        <v>4239.77829099</v>
      </c>
      <c r="G22" s="75">
        <v>11642.6078445</v>
      </c>
      <c r="H22" s="73">
        <v>1.11493774</v>
      </c>
      <c r="I22" s="74"/>
      <c r="J22" s="74"/>
    </row>
    <row r="23" spans="1:10" ht="15">
      <c r="A23" s="49">
        <v>1991</v>
      </c>
      <c r="B23" s="73">
        <v>21.80965522</v>
      </c>
      <c r="C23" s="74">
        <v>2024.80588235</v>
      </c>
      <c r="D23" s="75">
        <v>11450.27726471</v>
      </c>
      <c r="E23" s="73">
        <v>6.8510984</v>
      </c>
      <c r="F23" s="74">
        <v>4403.95279412</v>
      </c>
      <c r="G23" s="75">
        <v>11136.43235294</v>
      </c>
      <c r="H23" s="73">
        <v>0.46540523</v>
      </c>
      <c r="I23" s="74"/>
      <c r="J23" s="74"/>
    </row>
    <row r="24" spans="1:10" ht="15">
      <c r="A24" s="49">
        <v>1992</v>
      </c>
      <c r="B24" s="73">
        <v>20.11640417</v>
      </c>
      <c r="C24" s="74">
        <v>1911.7710699</v>
      </c>
      <c r="D24" s="75">
        <v>11231.65503566</v>
      </c>
      <c r="E24" s="73">
        <v>6.06879131</v>
      </c>
      <c r="F24" s="74">
        <v>4828.53138374</v>
      </c>
      <c r="G24" s="75">
        <v>10964.85821683</v>
      </c>
      <c r="H24" s="73">
        <v>0.77834672</v>
      </c>
      <c r="I24" s="74"/>
      <c r="J24" s="74"/>
    </row>
    <row r="25" spans="1:10" ht="15">
      <c r="A25" s="49">
        <v>1993</v>
      </c>
      <c r="B25" s="73">
        <v>19.03300666</v>
      </c>
      <c r="C25" s="74">
        <v>1755.25243075</v>
      </c>
      <c r="D25" s="75">
        <v>11601.03462604</v>
      </c>
      <c r="E25" s="73">
        <v>6.39509709</v>
      </c>
      <c r="F25" s="74">
        <v>4767.54847645</v>
      </c>
      <c r="G25" s="75">
        <v>11203.73891967</v>
      </c>
      <c r="H25" s="73">
        <v>0.54654529</v>
      </c>
      <c r="I25" s="74"/>
      <c r="J25" s="74"/>
    </row>
    <row r="26" spans="1:10" ht="15">
      <c r="A26" s="49">
        <v>1994</v>
      </c>
      <c r="B26" s="73">
        <v>18.49225984</v>
      </c>
      <c r="C26" s="74">
        <v>1730.38816216</v>
      </c>
      <c r="D26" s="75">
        <v>12104.18923649</v>
      </c>
      <c r="E26" s="73">
        <v>5.63861416</v>
      </c>
      <c r="F26" s="74">
        <v>4651.58108108</v>
      </c>
      <c r="G26" s="75">
        <v>11760.7475</v>
      </c>
      <c r="H26" s="73">
        <v>0.31378785</v>
      </c>
      <c r="I26" s="74"/>
      <c r="J26" s="74"/>
    </row>
    <row r="27" spans="1:10" ht="15">
      <c r="A27" s="49">
        <v>1995</v>
      </c>
      <c r="B27" s="73">
        <v>17.93864331</v>
      </c>
      <c r="C27" s="74">
        <v>1621.3937377</v>
      </c>
      <c r="D27" s="75">
        <v>11962.95147541</v>
      </c>
      <c r="E27" s="73">
        <v>5.02801701</v>
      </c>
      <c r="F27" s="74">
        <v>4514.32131148</v>
      </c>
      <c r="G27" s="75">
        <v>12461.03159344</v>
      </c>
      <c r="H27" s="73">
        <v>0.50062062</v>
      </c>
      <c r="I27" s="74"/>
      <c r="J27" s="74"/>
    </row>
    <row r="28" spans="1:10" ht="15">
      <c r="A28" s="49">
        <v>1996</v>
      </c>
      <c r="B28" s="73">
        <v>17.63584819</v>
      </c>
      <c r="C28" s="74">
        <v>1933.06292278</v>
      </c>
      <c r="D28" s="75">
        <v>12328.40167837</v>
      </c>
      <c r="E28" s="73">
        <v>4.33212756</v>
      </c>
      <c r="F28" s="74">
        <v>3830.97924697</v>
      </c>
      <c r="G28" s="75">
        <v>12257.37626037</v>
      </c>
      <c r="H28" s="73">
        <v>0.38177538</v>
      </c>
      <c r="I28" s="74"/>
      <c r="J28" s="74"/>
    </row>
    <row r="29" spans="1:10" ht="15">
      <c r="A29" s="49">
        <v>1997</v>
      </c>
      <c r="B29" s="73">
        <v>19.64990375</v>
      </c>
      <c r="C29" s="74">
        <v>1872.47176544</v>
      </c>
      <c r="D29" s="75">
        <v>12367.1892826</v>
      </c>
      <c r="E29" s="73">
        <v>5.12480841</v>
      </c>
      <c r="F29" s="74">
        <v>5153.59201497</v>
      </c>
      <c r="G29" s="75">
        <v>12025.04803493</v>
      </c>
      <c r="H29" s="73">
        <v>0.63663319</v>
      </c>
      <c r="I29" s="74"/>
      <c r="J29" s="74"/>
    </row>
    <row r="30" spans="1:10" ht="15">
      <c r="A30" s="49">
        <v>1998</v>
      </c>
      <c r="B30" s="73">
        <v>18.69493473</v>
      </c>
      <c r="C30" s="74">
        <v>2145.54890798</v>
      </c>
      <c r="D30" s="75">
        <v>12564.97638037</v>
      </c>
      <c r="E30" s="73">
        <v>4.88026018</v>
      </c>
      <c r="F30" s="74">
        <v>4155.94512883</v>
      </c>
      <c r="G30" s="75">
        <v>12564.97638037</v>
      </c>
      <c r="H30" s="73">
        <v>0.46561007</v>
      </c>
      <c r="I30" s="74"/>
      <c r="J30" s="74"/>
    </row>
    <row r="31" spans="1:10" ht="15">
      <c r="A31" s="49">
        <v>1999</v>
      </c>
      <c r="B31" s="73">
        <v>19.2443838</v>
      </c>
      <c r="C31" s="74">
        <v>1946.83501805</v>
      </c>
      <c r="D31" s="75">
        <v>12803.54689531</v>
      </c>
      <c r="E31" s="73">
        <v>4.52471575</v>
      </c>
      <c r="F31" s="74">
        <v>4142.20216607</v>
      </c>
      <c r="G31" s="75">
        <v>13014.79920578</v>
      </c>
      <c r="H31" s="73">
        <v>0.34466045</v>
      </c>
      <c r="I31" s="74"/>
      <c r="J31" s="74"/>
    </row>
    <row r="32" spans="1:10" ht="15">
      <c r="A32" s="49">
        <v>2000</v>
      </c>
      <c r="B32" s="73">
        <v>14.96647805</v>
      </c>
      <c r="C32" s="74">
        <v>1884.80770302</v>
      </c>
      <c r="D32" s="75">
        <v>12228.62172854</v>
      </c>
      <c r="E32" s="73">
        <v>4.83821093</v>
      </c>
      <c r="F32" s="74">
        <v>3418.21058005</v>
      </c>
      <c r="G32" s="75">
        <v>11827.96698376</v>
      </c>
      <c r="H32" s="73">
        <v>0.46354284</v>
      </c>
      <c r="I32" s="74"/>
      <c r="J32" s="74"/>
    </row>
    <row r="33" spans="1:10" ht="15">
      <c r="A33" s="49">
        <v>2001</v>
      </c>
      <c r="B33" s="73">
        <v>15.89259234</v>
      </c>
      <c r="C33" s="74">
        <v>1856.45123596</v>
      </c>
      <c r="D33" s="75">
        <v>12531.0458427</v>
      </c>
      <c r="E33" s="73">
        <v>5.38802454</v>
      </c>
      <c r="F33" s="74">
        <v>4641.12808989</v>
      </c>
      <c r="G33" s="75">
        <v>12554.25148315</v>
      </c>
      <c r="H33" s="73">
        <v>0.55790753</v>
      </c>
      <c r="I33" s="74"/>
      <c r="J33" s="74"/>
    </row>
    <row r="34" spans="1:10" ht="15">
      <c r="A34" s="49">
        <v>2002</v>
      </c>
      <c r="B34" s="73">
        <v>17.94379217</v>
      </c>
      <c r="C34" s="74">
        <v>2035.83595331</v>
      </c>
      <c r="D34" s="75">
        <v>12536.46350195</v>
      </c>
      <c r="E34" s="73">
        <v>3.77884241</v>
      </c>
      <c r="F34" s="74">
        <v>6030.97267371</v>
      </c>
      <c r="G34" s="75">
        <v>12306.8579433</v>
      </c>
      <c r="H34" s="73">
        <v>0.64868057</v>
      </c>
      <c r="I34" s="74"/>
      <c r="J34" s="74"/>
    </row>
    <row r="35" spans="1:10" ht="15">
      <c r="A35" s="49">
        <v>2003</v>
      </c>
      <c r="B35" s="73">
        <v>18.23530765</v>
      </c>
      <c r="C35" s="74">
        <v>1798.84768645</v>
      </c>
      <c r="D35" s="75">
        <v>12496.99462167</v>
      </c>
      <c r="E35" s="73">
        <v>3.39333568</v>
      </c>
      <c r="F35" s="74">
        <v>5981.16855743</v>
      </c>
      <c r="G35" s="75">
        <v>12919.22414807</v>
      </c>
      <c r="H35" s="73">
        <v>0.2251986</v>
      </c>
      <c r="I35" s="74"/>
      <c r="J35" s="74"/>
    </row>
    <row r="36" spans="1:10" ht="15">
      <c r="A36" s="49">
        <v>2004</v>
      </c>
      <c r="B36" s="73">
        <v>17.30422318</v>
      </c>
      <c r="C36" s="74">
        <v>2119.37509752</v>
      </c>
      <c r="D36" s="75">
        <v>12565.03946231</v>
      </c>
      <c r="E36" s="73">
        <v>4.13691683</v>
      </c>
      <c r="F36" s="74">
        <v>6048.44491302</v>
      </c>
      <c r="G36" s="75">
        <v>12579.5557301</v>
      </c>
      <c r="H36" s="73">
        <v>0.46528216</v>
      </c>
      <c r="I36" s="74"/>
      <c r="J36" s="74"/>
    </row>
    <row r="37" spans="1:10" ht="15">
      <c r="A37" s="49">
        <v>2005</v>
      </c>
      <c r="B37" s="73">
        <v>17.82502125</v>
      </c>
      <c r="C37" s="74">
        <v>1805.14827763</v>
      </c>
      <c r="D37" s="75">
        <v>12829.53096144</v>
      </c>
      <c r="E37" s="73">
        <v>5.80065915</v>
      </c>
      <c r="F37" s="74">
        <v>5663.21028278</v>
      </c>
      <c r="G37" s="75">
        <v>12587.66468895</v>
      </c>
      <c r="H37" s="73">
        <v>0.45774255</v>
      </c>
      <c r="I37" s="74"/>
      <c r="J37" s="74"/>
    </row>
    <row r="38" spans="1:10" ht="15">
      <c r="A38" s="49">
        <v>2006</v>
      </c>
      <c r="B38" s="73">
        <v>16.52801545</v>
      </c>
      <c r="C38" s="74">
        <v>2035.78314441</v>
      </c>
      <c r="D38" s="75">
        <v>12590.18775752</v>
      </c>
      <c r="E38" s="73">
        <v>4.99670302</v>
      </c>
      <c r="F38" s="74">
        <v>6785.94381469</v>
      </c>
      <c r="G38" s="75">
        <v>12967.93862987</v>
      </c>
      <c r="H38" s="73">
        <v>0.45134765</v>
      </c>
      <c r="I38" s="74"/>
      <c r="J38" s="74"/>
    </row>
    <row r="39" spans="1:10" ht="15">
      <c r="A39" s="49">
        <v>2007</v>
      </c>
      <c r="B39" s="73">
        <v>16.70877423</v>
      </c>
      <c r="C39" s="74">
        <v>2035.37928122</v>
      </c>
      <c r="D39" s="75">
        <v>12800.42099908</v>
      </c>
      <c r="E39" s="73">
        <v>3.62544092</v>
      </c>
      <c r="F39" s="74">
        <v>6608.37428966</v>
      </c>
      <c r="G39" s="75">
        <v>12820.24612195</v>
      </c>
      <c r="H39" s="73">
        <v>0.58365815</v>
      </c>
      <c r="I39" s="74"/>
      <c r="J39" s="74"/>
    </row>
    <row r="40" spans="1:10" ht="15">
      <c r="A40" s="49">
        <v>2008</v>
      </c>
      <c r="B40" s="73">
        <v>16.46351257</v>
      </c>
      <c r="C40" s="74">
        <v>1799.62181752</v>
      </c>
      <c r="D40" s="75">
        <v>12584.76795466</v>
      </c>
      <c r="E40" s="73">
        <v>5.23792652</v>
      </c>
      <c r="F40" s="74">
        <v>4027.12574549</v>
      </c>
      <c r="G40" s="75">
        <v>12484.08981103</v>
      </c>
      <c r="H40" s="73">
        <v>0.46379594</v>
      </c>
      <c r="I40" s="74"/>
      <c r="J40" s="74"/>
    </row>
    <row r="41" spans="1:10" ht="15">
      <c r="A41" s="49">
        <v>2009</v>
      </c>
      <c r="B41" s="73">
        <v>17.8115945</v>
      </c>
      <c r="C41" s="74">
        <v>1927.80542716</v>
      </c>
      <c r="D41" s="75">
        <v>13653.16062181</v>
      </c>
      <c r="E41" s="73">
        <v>4.53305626</v>
      </c>
      <c r="F41" s="74">
        <v>4787.5962595</v>
      </c>
      <c r="G41" s="75">
        <v>12967.47044642</v>
      </c>
      <c r="H41" s="73">
        <v>0.99573476</v>
      </c>
      <c r="I41" s="74"/>
      <c r="J41" s="74"/>
    </row>
    <row r="42" spans="1:10" ht="15">
      <c r="A42" s="49">
        <v>2010</v>
      </c>
      <c r="B42" s="73">
        <v>14.73669469</v>
      </c>
      <c r="C42" s="74">
        <v>1427.62447182</v>
      </c>
      <c r="D42" s="75">
        <v>13242.90148877</v>
      </c>
      <c r="E42" s="73">
        <v>4.0932871</v>
      </c>
      <c r="F42" s="74">
        <v>6316.92244168</v>
      </c>
      <c r="G42" s="75">
        <v>12588.57360585</v>
      </c>
      <c r="H42" s="73">
        <v>0.43617613</v>
      </c>
      <c r="I42" s="74"/>
      <c r="J42" s="74"/>
    </row>
    <row r="43" spans="1:10" ht="15">
      <c r="A43" s="49">
        <v>2011</v>
      </c>
      <c r="B43" s="73">
        <v>17.52568444</v>
      </c>
      <c r="C43" s="74">
        <v>2033.27987524</v>
      </c>
      <c r="D43" s="75">
        <v>13165.99551218</v>
      </c>
      <c r="E43" s="73">
        <v>4.92753171</v>
      </c>
      <c r="F43" s="74">
        <v>6709.82358831</v>
      </c>
      <c r="G43" s="75">
        <v>13220.38574884</v>
      </c>
      <c r="H43" s="73">
        <v>0.29291374</v>
      </c>
      <c r="I43" s="74"/>
      <c r="J43" s="74"/>
    </row>
    <row r="44" spans="1:10" ht="15">
      <c r="A44" s="53">
        <v>2012</v>
      </c>
      <c r="B44" s="76">
        <v>16.28246452</v>
      </c>
      <c r="C44" s="77">
        <v>1932</v>
      </c>
      <c r="D44" s="78">
        <v>13349</v>
      </c>
      <c r="E44" s="76">
        <v>5.37975773</v>
      </c>
      <c r="F44" s="77">
        <v>5298</v>
      </c>
      <c r="G44" s="78">
        <v>13199.5</v>
      </c>
      <c r="H44" s="76">
        <v>0.81579981</v>
      </c>
      <c r="I44" s="77"/>
      <c r="J44" s="77"/>
    </row>
    <row r="45" spans="1:10" ht="15">
      <c r="A45" s="160" t="s">
        <v>774</v>
      </c>
      <c r="B45" s="160"/>
      <c r="C45" s="160"/>
      <c r="D45" s="160"/>
      <c r="E45" s="160"/>
      <c r="F45" s="160"/>
      <c r="G45" s="160"/>
      <c r="H45" s="160"/>
      <c r="I45" s="160"/>
      <c r="J45" s="160"/>
    </row>
    <row r="46" spans="1:10" s="139" customFormat="1" ht="17.25">
      <c r="A46" s="142" t="s">
        <v>789</v>
      </c>
      <c r="B46" s="142"/>
      <c r="C46" s="142"/>
      <c r="D46" s="142"/>
      <c r="E46" s="142"/>
      <c r="F46" s="142"/>
      <c r="G46" s="142"/>
      <c r="H46" s="142"/>
      <c r="I46" s="142"/>
      <c r="J46" s="142"/>
    </row>
    <row r="47" spans="1:10" ht="17.25">
      <c r="A47" s="165" t="s">
        <v>775</v>
      </c>
      <c r="B47" s="165"/>
      <c r="C47" s="165"/>
      <c r="D47" s="165"/>
      <c r="E47" s="165"/>
      <c r="F47" s="165"/>
      <c r="G47" s="165"/>
      <c r="H47" s="165"/>
      <c r="I47" s="165"/>
      <c r="J47" s="165"/>
    </row>
    <row r="48" spans="1:10" ht="17.25">
      <c r="A48" s="171" t="s">
        <v>776</v>
      </c>
      <c r="B48" s="171"/>
      <c r="C48" s="171"/>
      <c r="D48" s="171"/>
      <c r="E48" s="171"/>
      <c r="F48" s="171"/>
      <c r="G48" s="171"/>
      <c r="H48" s="171"/>
      <c r="I48" s="171"/>
      <c r="J48" s="171"/>
    </row>
    <row r="49" spans="1:10" ht="15" customHeight="1">
      <c r="A49" s="145" t="s">
        <v>96</v>
      </c>
      <c r="B49" s="145"/>
      <c r="C49" s="145"/>
      <c r="D49" s="145"/>
      <c r="E49" s="145"/>
      <c r="F49" s="145"/>
      <c r="G49" s="145"/>
      <c r="H49" s="145"/>
      <c r="I49" s="145"/>
      <c r="J49" s="145"/>
    </row>
  </sheetData>
  <sheetProtection/>
  <mergeCells count="8">
    <mergeCell ref="A47:J47"/>
    <mergeCell ref="A49:J49"/>
    <mergeCell ref="A3:J3"/>
    <mergeCell ref="C5:D5"/>
    <mergeCell ref="F5:G5"/>
    <mergeCell ref="I5:J5"/>
    <mergeCell ref="A45:J45"/>
    <mergeCell ref="A48:J48"/>
  </mergeCells>
  <printOptions/>
  <pageMargins left="0.7" right="0.7" top="0.75" bottom="0.75" header="0.3" footer="0.3"/>
  <pageSetup fitToHeight="1" fitToWidth="1" horizontalDpi="600" verticalDpi="600" orientation="portrait" scale="77"/>
</worksheet>
</file>

<file path=xl/worksheets/sheet13.xml><?xml version="1.0" encoding="utf-8"?>
<worksheet xmlns="http://schemas.openxmlformats.org/spreadsheetml/2006/main" xmlns:r="http://schemas.openxmlformats.org/officeDocument/2006/relationships">
  <sheetPr>
    <pageSetUpPr fitToPage="1"/>
  </sheetPr>
  <dimension ref="A1:J48"/>
  <sheetViews>
    <sheetView zoomScaleSheetLayoutView="100" zoomScalePageLayoutView="0" workbookViewId="0" topLeftCell="A1">
      <selection activeCell="A47" sqref="A47:J47"/>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40</v>
      </c>
      <c r="B1" s="2"/>
      <c r="C1" s="2"/>
      <c r="D1" s="3"/>
    </row>
    <row r="2" spans="1:4" ht="17.25">
      <c r="A2" s="2" t="s">
        <v>198</v>
      </c>
      <c r="B2" s="2"/>
      <c r="C2" s="2"/>
      <c r="D2" s="3"/>
    </row>
    <row r="3" spans="1:10" ht="15" customHeight="1">
      <c r="A3" s="166" t="s">
        <v>194</v>
      </c>
      <c r="B3" s="166"/>
      <c r="C3" s="166"/>
      <c r="D3" s="166"/>
      <c r="E3" s="166"/>
      <c r="F3" s="166"/>
      <c r="G3" s="166"/>
      <c r="H3" s="166"/>
      <c r="I3" s="166"/>
      <c r="J3" s="166"/>
    </row>
    <row r="4" spans="1:10" ht="30">
      <c r="A4" s="80"/>
      <c r="B4" s="62" t="s">
        <v>13</v>
      </c>
      <c r="C4" s="63"/>
      <c r="D4" s="64"/>
      <c r="E4" s="62" t="s">
        <v>8</v>
      </c>
      <c r="F4" s="63"/>
      <c r="G4" s="65"/>
      <c r="H4" s="63" t="s">
        <v>14</v>
      </c>
      <c r="I4" s="63"/>
      <c r="J4" s="66"/>
    </row>
    <row r="5" spans="1:10" ht="15">
      <c r="A5" s="49"/>
      <c r="B5" s="67"/>
      <c r="C5" s="163" t="s">
        <v>795</v>
      </c>
      <c r="D5" s="167"/>
      <c r="E5" s="67"/>
      <c r="F5" s="168" t="s">
        <v>795</v>
      </c>
      <c r="G5" s="169"/>
      <c r="H5" s="68"/>
      <c r="I5" s="168" t="s">
        <v>795</v>
      </c>
      <c r="J5" s="170"/>
    </row>
    <row r="6" spans="1:10" ht="60">
      <c r="A6" s="69" t="s">
        <v>0</v>
      </c>
      <c r="B6" s="70" t="s">
        <v>9</v>
      </c>
      <c r="C6" s="71" t="s">
        <v>10</v>
      </c>
      <c r="D6" s="72" t="s">
        <v>11</v>
      </c>
      <c r="E6" s="70" t="s">
        <v>9</v>
      </c>
      <c r="F6" s="71" t="s">
        <v>10</v>
      </c>
      <c r="G6" s="72" t="s">
        <v>11</v>
      </c>
      <c r="H6" s="70" t="s">
        <v>9</v>
      </c>
      <c r="I6" s="71" t="s">
        <v>10</v>
      </c>
      <c r="J6" s="94" t="s">
        <v>11</v>
      </c>
    </row>
    <row r="7" spans="1:10" ht="15">
      <c r="A7" s="49">
        <v>1975</v>
      </c>
      <c r="B7" s="25">
        <f>19.31356757/100</f>
        <v>0.1931356757</v>
      </c>
      <c r="C7" s="11">
        <v>2594.47141791</v>
      </c>
      <c r="D7" s="12">
        <v>12415.78731343</v>
      </c>
      <c r="E7" s="25">
        <f>10.34981768/100</f>
        <v>0.1034981768</v>
      </c>
      <c r="F7" s="11">
        <v>5831.13873134</v>
      </c>
      <c r="G7" s="12">
        <v>11687.96529851</v>
      </c>
      <c r="H7" s="25">
        <f>0.35998145/100</f>
        <v>0.0035998145</v>
      </c>
      <c r="I7" s="11">
        <v>2196.30996269</v>
      </c>
      <c r="J7" s="11">
        <v>12113.95524254</v>
      </c>
    </row>
    <row r="8" spans="1:10" ht="15">
      <c r="A8" s="49">
        <v>1976</v>
      </c>
      <c r="B8" s="73">
        <v>18.60106446</v>
      </c>
      <c r="C8" s="74">
        <v>2424.06338028</v>
      </c>
      <c r="D8" s="75">
        <v>12374.84355634</v>
      </c>
      <c r="E8" s="73">
        <v>10.88370613</v>
      </c>
      <c r="F8" s="74">
        <v>6060.1584507</v>
      </c>
      <c r="G8" s="75">
        <v>12459.68577465</v>
      </c>
      <c r="H8" s="73">
        <v>0.67716993</v>
      </c>
      <c r="I8" s="74">
        <v>2973.51774648</v>
      </c>
      <c r="J8" s="74">
        <v>12566.74857394</v>
      </c>
    </row>
    <row r="9" spans="1:10" ht="15">
      <c r="A9" s="49">
        <v>1977</v>
      </c>
      <c r="B9" s="73">
        <v>21.22959557</v>
      </c>
      <c r="C9" s="74">
        <v>2495.14794069</v>
      </c>
      <c r="D9" s="75">
        <v>12649.64395387</v>
      </c>
      <c r="E9" s="73">
        <v>8.7697507</v>
      </c>
      <c r="F9" s="74">
        <v>4874.04467051</v>
      </c>
      <c r="G9" s="75">
        <v>12490.86181219</v>
      </c>
      <c r="H9" s="73">
        <v>0.53008268</v>
      </c>
      <c r="I9" s="74">
        <v>2774.90695222</v>
      </c>
      <c r="J9" s="74">
        <v>12630.74131796</v>
      </c>
    </row>
    <row r="10" spans="1:10" ht="15">
      <c r="A10" s="49">
        <v>1978</v>
      </c>
      <c r="B10" s="73">
        <v>21.16839294</v>
      </c>
      <c r="C10" s="74">
        <v>2935.34742331</v>
      </c>
      <c r="D10" s="75">
        <v>12839.50527607</v>
      </c>
      <c r="E10" s="73">
        <v>9.48244428</v>
      </c>
      <c r="F10" s="74">
        <v>5955.16527607</v>
      </c>
      <c r="G10" s="75">
        <v>12814.86806748</v>
      </c>
      <c r="H10" s="73">
        <v>1.5266402</v>
      </c>
      <c r="I10" s="74">
        <v>5452.74220092</v>
      </c>
      <c r="J10" s="74">
        <v>13166.82819018</v>
      </c>
    </row>
    <row r="11" spans="1:10" ht="15">
      <c r="A11" s="49">
        <v>1979</v>
      </c>
      <c r="B11" s="73">
        <v>26.89662176</v>
      </c>
      <c r="C11" s="74">
        <v>2570.9153527</v>
      </c>
      <c r="D11" s="75">
        <v>12594.31125864</v>
      </c>
      <c r="E11" s="73">
        <v>11.00319071</v>
      </c>
      <c r="F11" s="74">
        <v>5405.27017981</v>
      </c>
      <c r="G11" s="75">
        <v>12651.44271093</v>
      </c>
      <c r="H11" s="73">
        <v>0.47714551</v>
      </c>
      <c r="I11" s="74">
        <v>6790.70789765</v>
      </c>
      <c r="J11" s="74">
        <v>13003.75333333</v>
      </c>
    </row>
    <row r="12" spans="1:10" ht="15">
      <c r="A12" s="49">
        <v>1980</v>
      </c>
      <c r="B12" s="73">
        <v>25.05433909</v>
      </c>
      <c r="C12" s="74">
        <v>2830.32116082</v>
      </c>
      <c r="D12" s="75">
        <v>12803.04101572</v>
      </c>
      <c r="E12" s="73">
        <v>10.87634237</v>
      </c>
      <c r="F12" s="74">
        <v>5931.18772672</v>
      </c>
      <c r="G12" s="75">
        <v>12486.71100363</v>
      </c>
      <c r="H12" s="73">
        <v>0.39874838</v>
      </c>
      <c r="I12" s="74">
        <v>4162.23700121</v>
      </c>
      <c r="J12" s="74">
        <v>11701.43562273</v>
      </c>
    </row>
    <row r="13" spans="1:10" ht="15">
      <c r="A13" s="49">
        <v>1981</v>
      </c>
      <c r="B13" s="73">
        <v>26.65574386</v>
      </c>
      <c r="C13" s="74">
        <v>2532.86975717</v>
      </c>
      <c r="D13" s="75">
        <v>13001.22046358</v>
      </c>
      <c r="E13" s="73">
        <v>12.22055355</v>
      </c>
      <c r="F13" s="74">
        <v>5890.82183775</v>
      </c>
      <c r="G13" s="75">
        <v>12841.64966887</v>
      </c>
      <c r="H13" s="73">
        <v>0.78697176</v>
      </c>
      <c r="I13" s="74">
        <v>6078.88741722</v>
      </c>
      <c r="J13" s="74">
        <v>12889.77419426</v>
      </c>
    </row>
    <row r="14" spans="1:10" ht="15">
      <c r="A14" s="49">
        <v>1982</v>
      </c>
      <c r="B14" s="73">
        <v>29.08437801</v>
      </c>
      <c r="C14" s="74">
        <v>2602.32783505</v>
      </c>
      <c r="D14" s="75">
        <v>13552.21363918</v>
      </c>
      <c r="E14" s="73">
        <v>12.00786851</v>
      </c>
      <c r="F14" s="74">
        <v>6685.61678351</v>
      </c>
      <c r="G14" s="75">
        <v>13873.95598969</v>
      </c>
      <c r="H14" s="73">
        <v>0.85915296</v>
      </c>
      <c r="I14" s="74">
        <v>4487.83263918</v>
      </c>
      <c r="J14" s="74">
        <v>15183.40004124</v>
      </c>
    </row>
    <row r="15" spans="1:10" ht="15">
      <c r="A15" s="49">
        <v>1983</v>
      </c>
      <c r="B15" s="73">
        <v>32.09054901</v>
      </c>
      <c r="C15" s="74">
        <v>2560.00582915</v>
      </c>
      <c r="D15" s="75">
        <v>13824.03147739</v>
      </c>
      <c r="E15" s="73">
        <v>11.82549083</v>
      </c>
      <c r="F15" s="74">
        <v>6692.9161407</v>
      </c>
      <c r="G15" s="75">
        <v>13837.86934673</v>
      </c>
      <c r="H15" s="73">
        <v>0.64131904</v>
      </c>
      <c r="I15" s="74">
        <v>3270.34978894</v>
      </c>
      <c r="J15" s="74">
        <v>13478.08474372</v>
      </c>
    </row>
    <row r="16" spans="1:10" ht="15">
      <c r="A16" s="49">
        <v>1984</v>
      </c>
      <c r="B16" s="73">
        <v>32.66052255</v>
      </c>
      <c r="C16" s="74">
        <v>3106.91525554</v>
      </c>
      <c r="D16" s="75">
        <v>14467.95722276</v>
      </c>
      <c r="E16" s="73">
        <v>13.69490718</v>
      </c>
      <c r="F16" s="74">
        <v>6910.89483124</v>
      </c>
      <c r="G16" s="75">
        <v>13941.28640309</v>
      </c>
      <c r="H16" s="73">
        <v>1.09115508</v>
      </c>
      <c r="I16" s="74">
        <v>4248.77299904</v>
      </c>
      <c r="J16" s="74">
        <v>15035.5667406</v>
      </c>
    </row>
    <row r="17" spans="1:10" ht="15">
      <c r="A17" s="49">
        <v>1985</v>
      </c>
      <c r="B17" s="73">
        <v>33.38838288</v>
      </c>
      <c r="C17" s="74">
        <v>3051.88678439</v>
      </c>
      <c r="D17" s="75">
        <v>14395.69237918</v>
      </c>
      <c r="E17" s="73">
        <v>12.8147802</v>
      </c>
      <c r="F17" s="74">
        <v>7077.34891264</v>
      </c>
      <c r="G17" s="75">
        <v>14305.05283457</v>
      </c>
      <c r="H17" s="73">
        <v>1.74262222</v>
      </c>
      <c r="I17" s="74">
        <v>6287.18535316</v>
      </c>
      <c r="J17" s="74">
        <v>14423.41741636</v>
      </c>
    </row>
    <row r="18" spans="1:10" ht="15">
      <c r="A18" s="49">
        <v>1986</v>
      </c>
      <c r="B18" s="73">
        <v>32.36625217</v>
      </c>
      <c r="C18" s="74">
        <v>2954.92219178</v>
      </c>
      <c r="D18" s="75">
        <v>14669.82648402</v>
      </c>
      <c r="E18" s="73">
        <v>14.86402383</v>
      </c>
      <c r="F18" s="74">
        <v>6768.02923288</v>
      </c>
      <c r="G18" s="75">
        <v>14460.25753425</v>
      </c>
      <c r="H18" s="73">
        <v>1.53270843</v>
      </c>
      <c r="I18" s="74">
        <v>5111.38668493</v>
      </c>
      <c r="J18" s="74">
        <v>14510.55408219</v>
      </c>
    </row>
    <row r="19" spans="1:10" ht="15">
      <c r="A19" s="49">
        <v>1987</v>
      </c>
      <c r="B19" s="73">
        <v>34.85972697</v>
      </c>
      <c r="C19" s="74">
        <v>3372.41677533</v>
      </c>
      <c r="D19" s="75">
        <v>14879.67701322</v>
      </c>
      <c r="E19" s="73">
        <v>12.87237546</v>
      </c>
      <c r="F19" s="74">
        <v>7278.59735683</v>
      </c>
      <c r="G19" s="75">
        <v>14799.81462555</v>
      </c>
      <c r="H19" s="73">
        <v>1.6615211</v>
      </c>
      <c r="I19" s="74">
        <v>5964.4061674</v>
      </c>
      <c r="J19" s="74">
        <v>16401.10604405</v>
      </c>
    </row>
    <row r="20" spans="1:10" ht="15">
      <c r="A20" s="49">
        <v>1988</v>
      </c>
      <c r="B20" s="73">
        <v>37.49445925</v>
      </c>
      <c r="C20" s="74">
        <v>3403.27542373</v>
      </c>
      <c r="D20" s="75">
        <v>14690.48145763</v>
      </c>
      <c r="E20" s="73">
        <v>12.73444431</v>
      </c>
      <c r="F20" s="74">
        <v>6219.24274576</v>
      </c>
      <c r="G20" s="75">
        <v>15023.03008475</v>
      </c>
      <c r="H20" s="73">
        <v>1.71194081</v>
      </c>
      <c r="I20" s="74">
        <v>5892.52830508</v>
      </c>
      <c r="J20" s="74">
        <v>15344.88270339</v>
      </c>
    </row>
    <row r="21" spans="1:10" ht="15">
      <c r="A21" s="49">
        <v>1989</v>
      </c>
      <c r="B21" s="73">
        <v>36.31780297</v>
      </c>
      <c r="C21" s="74">
        <v>3337.69371475</v>
      </c>
      <c r="D21" s="75">
        <v>14770.91268332</v>
      </c>
      <c r="E21" s="73">
        <v>13.05194341</v>
      </c>
      <c r="F21" s="74">
        <v>7622.14597905</v>
      </c>
      <c r="G21" s="75">
        <v>15186.04411765</v>
      </c>
      <c r="H21" s="73">
        <v>1.73107097</v>
      </c>
      <c r="I21" s="74">
        <v>5048.14617244</v>
      </c>
      <c r="J21" s="74">
        <v>15628.91261886</v>
      </c>
    </row>
    <row r="22" spans="1:10" ht="15">
      <c r="A22" s="49">
        <v>1990</v>
      </c>
      <c r="B22" s="73">
        <v>40.10676676</v>
      </c>
      <c r="C22" s="74">
        <v>3550.81431871</v>
      </c>
      <c r="D22" s="75">
        <v>15054.7460816</v>
      </c>
      <c r="E22" s="73">
        <v>12.25287889</v>
      </c>
      <c r="F22" s="74">
        <v>7419.61200924</v>
      </c>
      <c r="G22" s="75">
        <v>15369.19630485</v>
      </c>
      <c r="H22" s="73">
        <v>2.48217164</v>
      </c>
      <c r="I22" s="74">
        <v>5918.02386451</v>
      </c>
      <c r="J22" s="74">
        <v>15758.72593533</v>
      </c>
    </row>
    <row r="23" spans="1:10" ht="15">
      <c r="A23" s="49">
        <v>1991</v>
      </c>
      <c r="B23" s="73">
        <v>39.85288178</v>
      </c>
      <c r="C23" s="74">
        <v>3619.34051471</v>
      </c>
      <c r="D23" s="75">
        <v>15110.11389706</v>
      </c>
      <c r="E23" s="73">
        <v>14.27860697</v>
      </c>
      <c r="F23" s="74">
        <v>7501.90579412</v>
      </c>
      <c r="G23" s="75">
        <v>15101.67720588</v>
      </c>
      <c r="H23" s="73">
        <v>2.34891142</v>
      </c>
      <c r="I23" s="74">
        <v>5898.09080147</v>
      </c>
      <c r="J23" s="74">
        <v>14859.54416912</v>
      </c>
    </row>
    <row r="24" spans="1:10" ht="15">
      <c r="A24" s="49">
        <v>1992</v>
      </c>
      <c r="B24" s="73">
        <v>41.10384531</v>
      </c>
      <c r="C24" s="74">
        <v>3584.57075606</v>
      </c>
      <c r="D24" s="75">
        <v>14986.45198288</v>
      </c>
      <c r="E24" s="73">
        <v>13.95615599</v>
      </c>
      <c r="F24" s="74">
        <v>6835.23629101</v>
      </c>
      <c r="G24" s="75">
        <v>15023.27976462</v>
      </c>
      <c r="H24" s="73">
        <v>1.34651415</v>
      </c>
      <c r="I24" s="74">
        <v>5342.4835378</v>
      </c>
      <c r="J24" s="74">
        <v>15536.41352354</v>
      </c>
    </row>
    <row r="25" spans="1:10" ht="15">
      <c r="A25" s="49">
        <v>1993</v>
      </c>
      <c r="B25" s="73">
        <v>41.458755</v>
      </c>
      <c r="C25" s="74">
        <v>3337.28393352</v>
      </c>
      <c r="D25" s="75">
        <v>14817.54066482</v>
      </c>
      <c r="E25" s="73">
        <v>10.82209107</v>
      </c>
      <c r="F25" s="74">
        <v>6522.00631579</v>
      </c>
      <c r="G25" s="75">
        <v>14978.04813019</v>
      </c>
      <c r="H25" s="73">
        <v>2.02455862</v>
      </c>
      <c r="I25" s="74">
        <v>4854.15894044</v>
      </c>
      <c r="J25" s="74">
        <v>16560.87422438</v>
      </c>
    </row>
    <row r="26" spans="1:10" ht="15">
      <c r="A26" s="49">
        <v>1994</v>
      </c>
      <c r="B26" s="73">
        <v>38.20731535</v>
      </c>
      <c r="C26" s="74">
        <v>3101.05405405</v>
      </c>
      <c r="D26" s="75">
        <v>15370.37441892</v>
      </c>
      <c r="E26" s="73">
        <v>11.04089586</v>
      </c>
      <c r="F26" s="74">
        <v>7907.68783784</v>
      </c>
      <c r="G26" s="75">
        <v>15137.79536486</v>
      </c>
      <c r="H26" s="73">
        <v>1.57524836</v>
      </c>
      <c r="I26" s="74">
        <v>4930.67594595</v>
      </c>
      <c r="J26" s="74">
        <v>15876.62149324</v>
      </c>
    </row>
    <row r="27" spans="1:10" ht="15">
      <c r="A27" s="49">
        <v>1995</v>
      </c>
      <c r="B27" s="73">
        <v>35.84227637</v>
      </c>
      <c r="C27" s="74">
        <v>3385.74098361</v>
      </c>
      <c r="D27" s="75">
        <v>15541.30350164</v>
      </c>
      <c r="E27" s="73">
        <v>10.5172488</v>
      </c>
      <c r="F27" s="74">
        <v>7222.91409836</v>
      </c>
      <c r="G27" s="75">
        <v>15899.43965902</v>
      </c>
      <c r="H27" s="73">
        <v>2.73267297</v>
      </c>
      <c r="I27" s="74">
        <v>4649.75095082</v>
      </c>
      <c r="J27" s="74">
        <v>15795.61026885</v>
      </c>
    </row>
    <row r="28" spans="1:10" ht="15">
      <c r="A28" s="49">
        <v>1996</v>
      </c>
      <c r="B28" s="73">
        <v>37.48605313</v>
      </c>
      <c r="C28" s="74">
        <v>3620.09965539</v>
      </c>
      <c r="D28" s="75">
        <v>15569.94317805</v>
      </c>
      <c r="E28" s="73">
        <v>9.07814581</v>
      </c>
      <c r="F28" s="74">
        <v>7767.39828973</v>
      </c>
      <c r="G28" s="75">
        <v>15772.03611997</v>
      </c>
      <c r="H28" s="73">
        <v>1.55301008</v>
      </c>
      <c r="I28" s="74">
        <v>6589.98723676</v>
      </c>
      <c r="J28" s="74">
        <v>17107.60686662</v>
      </c>
    </row>
    <row r="29" spans="1:10" ht="15">
      <c r="A29" s="49">
        <v>1997</v>
      </c>
      <c r="B29" s="73">
        <v>35.26689405</v>
      </c>
      <c r="C29" s="74">
        <v>3435.72800998</v>
      </c>
      <c r="D29" s="75">
        <v>16093.52262009</v>
      </c>
      <c r="E29" s="73">
        <v>13.24620807</v>
      </c>
      <c r="F29" s="74">
        <v>7223.61814099</v>
      </c>
      <c r="G29" s="75">
        <v>16299.66630069</v>
      </c>
      <c r="H29" s="73">
        <v>1.02278083</v>
      </c>
      <c r="I29" s="74">
        <v>5728.36067998</v>
      </c>
      <c r="J29" s="74">
        <v>17158.59830318</v>
      </c>
    </row>
    <row r="30" spans="1:10" ht="15">
      <c r="A30" s="49">
        <v>1998</v>
      </c>
      <c r="B30" s="73">
        <v>38.17523091</v>
      </c>
      <c r="C30" s="74">
        <v>3699.80480982</v>
      </c>
      <c r="D30" s="75">
        <v>16340.80457669</v>
      </c>
      <c r="E30" s="73">
        <v>11.33248798</v>
      </c>
      <c r="F30" s="74">
        <v>7602.33865031</v>
      </c>
      <c r="G30" s="75">
        <v>15996.58757669</v>
      </c>
      <c r="H30" s="73">
        <v>1.62570335</v>
      </c>
      <c r="I30" s="74">
        <v>6968.81042945</v>
      </c>
      <c r="J30" s="74">
        <v>15593.24127607</v>
      </c>
    </row>
    <row r="31" spans="1:10" ht="15">
      <c r="A31" s="49">
        <v>1999</v>
      </c>
      <c r="B31" s="73">
        <v>40.57853727</v>
      </c>
      <c r="C31" s="74">
        <v>3686.5599278</v>
      </c>
      <c r="D31" s="75">
        <v>16659.93711191</v>
      </c>
      <c r="E31" s="73">
        <v>10.13986027</v>
      </c>
      <c r="F31" s="74">
        <v>8160.13826715</v>
      </c>
      <c r="G31" s="75">
        <v>16693.07472924</v>
      </c>
      <c r="H31" s="73">
        <v>1.52709464</v>
      </c>
      <c r="I31" s="74">
        <v>6765.59687124</v>
      </c>
      <c r="J31" s="74">
        <v>17322.68945848</v>
      </c>
    </row>
    <row r="32" spans="1:10" ht="15">
      <c r="A32" s="49">
        <v>2000</v>
      </c>
      <c r="B32" s="73">
        <v>35.06346428</v>
      </c>
      <c r="C32" s="74">
        <v>3993.23665893</v>
      </c>
      <c r="D32" s="75">
        <v>16188.58141531</v>
      </c>
      <c r="E32" s="73">
        <v>10.4678734</v>
      </c>
      <c r="F32" s="74">
        <v>7986.47331787</v>
      </c>
      <c r="G32" s="75">
        <v>15972.94663573</v>
      </c>
      <c r="H32" s="73">
        <v>1.44401064</v>
      </c>
      <c r="I32" s="74">
        <v>4550.9587123</v>
      </c>
      <c r="J32" s="74">
        <v>16136.66933875</v>
      </c>
    </row>
    <row r="33" spans="1:10" ht="15">
      <c r="A33" s="49">
        <v>2001</v>
      </c>
      <c r="B33" s="73">
        <v>34.97301057</v>
      </c>
      <c r="C33" s="74">
        <v>3442.17</v>
      </c>
      <c r="D33" s="75">
        <v>16243.94831461</v>
      </c>
      <c r="E33" s="73">
        <v>10.33591406</v>
      </c>
      <c r="F33" s="74">
        <v>7735.21348315</v>
      </c>
      <c r="G33" s="75">
        <v>16630.70898876</v>
      </c>
      <c r="H33" s="73">
        <v>1.10177058</v>
      </c>
      <c r="I33" s="74">
        <v>6474.37368539</v>
      </c>
      <c r="J33" s="74">
        <v>16862.76539326</v>
      </c>
    </row>
    <row r="34" spans="1:10" ht="15">
      <c r="A34" s="49">
        <v>2002</v>
      </c>
      <c r="B34" s="73">
        <v>36.63257731</v>
      </c>
      <c r="C34" s="74">
        <v>3826.75931073</v>
      </c>
      <c r="D34" s="75">
        <v>16478.025592</v>
      </c>
      <c r="E34" s="73">
        <v>10.61545415</v>
      </c>
      <c r="F34" s="74">
        <v>8418.8704836</v>
      </c>
      <c r="G34" s="75">
        <v>16485.67911062</v>
      </c>
      <c r="H34" s="73">
        <v>1.03537428</v>
      </c>
      <c r="I34" s="74">
        <v>10140.91217343</v>
      </c>
      <c r="J34" s="74">
        <v>16906.6226348</v>
      </c>
    </row>
    <row r="35" spans="1:10" ht="15">
      <c r="A35" s="49">
        <v>2003</v>
      </c>
      <c r="B35" s="73">
        <v>34.62854223</v>
      </c>
      <c r="C35" s="74">
        <v>3747.59934676</v>
      </c>
      <c r="D35" s="75">
        <v>16297.06035928</v>
      </c>
      <c r="E35" s="73">
        <v>9.78071722</v>
      </c>
      <c r="F35" s="74">
        <v>7495.19869352</v>
      </c>
      <c r="G35" s="75">
        <v>15974.76681546</v>
      </c>
      <c r="H35" s="73">
        <v>0.98402942</v>
      </c>
      <c r="I35" s="74">
        <v>6708.2028307</v>
      </c>
      <c r="J35" s="74">
        <v>16599.36670659</v>
      </c>
    </row>
    <row r="36" spans="1:10" ht="15">
      <c r="A36" s="49">
        <v>2004</v>
      </c>
      <c r="B36" s="73">
        <v>36.56491408</v>
      </c>
      <c r="C36" s="74">
        <v>3024.22245651</v>
      </c>
      <c r="D36" s="75">
        <v>16208.62267791</v>
      </c>
      <c r="E36" s="73">
        <v>8.58933421</v>
      </c>
      <c r="F36" s="74">
        <v>8230.72383764</v>
      </c>
      <c r="G36" s="75">
        <v>16683.42560358</v>
      </c>
      <c r="H36" s="73">
        <v>1.56017803</v>
      </c>
      <c r="I36" s="74">
        <v>5951.66979441</v>
      </c>
      <c r="J36" s="74">
        <v>16574.55359515</v>
      </c>
    </row>
    <row r="37" spans="1:10" ht="15">
      <c r="A37" s="49">
        <v>2005</v>
      </c>
      <c r="B37" s="73">
        <v>36.06147021</v>
      </c>
      <c r="C37" s="74">
        <v>3560.7434653</v>
      </c>
      <c r="D37" s="75">
        <v>16517.6966581</v>
      </c>
      <c r="E37" s="73">
        <v>9.7980676</v>
      </c>
      <c r="F37" s="74">
        <v>7668.93059126</v>
      </c>
      <c r="G37" s="75">
        <v>16680.51395373</v>
      </c>
      <c r="H37" s="73">
        <v>0.96906623</v>
      </c>
      <c r="I37" s="74">
        <v>6655.45191774</v>
      </c>
      <c r="J37" s="74">
        <v>17430.8893162</v>
      </c>
    </row>
    <row r="38" spans="1:10" ht="15">
      <c r="A38" s="49">
        <v>2006</v>
      </c>
      <c r="B38" s="73">
        <v>37.5282035</v>
      </c>
      <c r="C38" s="74">
        <v>3813.70042385</v>
      </c>
      <c r="D38" s="75">
        <v>16673.06395269</v>
      </c>
      <c r="E38" s="73">
        <v>9.90542294</v>
      </c>
      <c r="F38" s="74">
        <v>7916.93445047</v>
      </c>
      <c r="G38" s="75">
        <v>16808.78282898</v>
      </c>
      <c r="H38" s="73">
        <v>1.28910297</v>
      </c>
      <c r="I38" s="74">
        <v>6378.78718581</v>
      </c>
      <c r="J38" s="74">
        <v>14999.19781173</v>
      </c>
    </row>
    <row r="39" spans="1:10" ht="15">
      <c r="A39" s="49">
        <v>2007</v>
      </c>
      <c r="B39" s="73">
        <v>37.11640213</v>
      </c>
      <c r="C39" s="74">
        <v>3304.18714483</v>
      </c>
      <c r="D39" s="75">
        <v>16289.64262402</v>
      </c>
      <c r="E39" s="73">
        <v>9.42952102</v>
      </c>
      <c r="F39" s="74">
        <v>7269.21171863</v>
      </c>
      <c r="G39" s="75">
        <v>16269.81750115</v>
      </c>
      <c r="H39" s="73">
        <v>0.89755117</v>
      </c>
      <c r="I39" s="74">
        <v>5053.75423802</v>
      </c>
      <c r="J39" s="74">
        <v>15637.61636077</v>
      </c>
    </row>
    <row r="40" spans="1:10" ht="15">
      <c r="A40" s="49">
        <v>2008</v>
      </c>
      <c r="B40" s="73">
        <v>35.12801566</v>
      </c>
      <c r="C40" s="74">
        <v>3624.41317094</v>
      </c>
      <c r="D40" s="75">
        <v>16482.37546329</v>
      </c>
      <c r="E40" s="73">
        <v>10.60256889</v>
      </c>
      <c r="F40" s="74">
        <v>7550.8607728</v>
      </c>
      <c r="G40" s="75">
        <v>16989.4367388</v>
      </c>
      <c r="H40" s="73">
        <v>1.85555003</v>
      </c>
      <c r="I40" s="74">
        <v>6267.21444142</v>
      </c>
      <c r="J40" s="74">
        <v>16094.86948335</v>
      </c>
    </row>
    <row r="41" spans="1:10" ht="15">
      <c r="A41" s="49">
        <v>2009</v>
      </c>
      <c r="B41" s="73">
        <v>38.16677629</v>
      </c>
      <c r="C41" s="74">
        <v>4021.58085798</v>
      </c>
      <c r="D41" s="75">
        <v>17381.10224254</v>
      </c>
      <c r="E41" s="73">
        <v>9.50263843</v>
      </c>
      <c r="F41" s="74">
        <v>7660.1540152</v>
      </c>
      <c r="G41" s="75">
        <v>17942.84687032</v>
      </c>
      <c r="H41" s="73">
        <v>1.74039192</v>
      </c>
      <c r="I41" s="74">
        <v>8617.6732671</v>
      </c>
      <c r="J41" s="74">
        <v>17490.68500137</v>
      </c>
    </row>
    <row r="42" spans="1:10" ht="15">
      <c r="A42" s="49">
        <v>2010</v>
      </c>
      <c r="B42" s="73">
        <v>32.65753872</v>
      </c>
      <c r="C42" s="74">
        <v>3158.46122084</v>
      </c>
      <c r="D42" s="75">
        <v>17279.414929</v>
      </c>
      <c r="E42" s="73">
        <v>10.34343179</v>
      </c>
      <c r="F42" s="74">
        <v>7580.30693001</v>
      </c>
      <c r="G42" s="75">
        <v>17601.57797353</v>
      </c>
      <c r="H42" s="73">
        <v>1.58659</v>
      </c>
      <c r="I42" s="74">
        <v>7264.46080793</v>
      </c>
      <c r="J42" s="74">
        <v>16757.74241736</v>
      </c>
    </row>
    <row r="43" spans="1:10" ht="15">
      <c r="A43" s="49">
        <v>2011</v>
      </c>
      <c r="B43" s="73">
        <v>34.83699878</v>
      </c>
      <c r="C43" s="74">
        <v>3659.90377544</v>
      </c>
      <c r="D43" s="75">
        <v>17589.90420074</v>
      </c>
      <c r="E43" s="73">
        <v>10.80808042</v>
      </c>
      <c r="F43" s="74">
        <v>6557.32759766</v>
      </c>
      <c r="G43" s="75">
        <v>17500.43988623</v>
      </c>
      <c r="H43" s="73">
        <v>2.5314885</v>
      </c>
      <c r="I43" s="74">
        <v>4770.07458732</v>
      </c>
      <c r="J43" s="74">
        <v>17079.55095206</v>
      </c>
    </row>
    <row r="44" spans="1:10" ht="15">
      <c r="A44" s="53">
        <v>2012</v>
      </c>
      <c r="B44" s="76">
        <v>31.10728989</v>
      </c>
      <c r="C44" s="77">
        <v>3500</v>
      </c>
      <c r="D44" s="78">
        <v>17040</v>
      </c>
      <c r="E44" s="76">
        <v>10.44166039</v>
      </c>
      <c r="F44" s="77">
        <v>6600</v>
      </c>
      <c r="G44" s="78">
        <v>17388</v>
      </c>
      <c r="H44" s="76">
        <v>0.79649624</v>
      </c>
      <c r="I44" s="77">
        <v>4008</v>
      </c>
      <c r="J44" s="77">
        <v>17749.5</v>
      </c>
    </row>
    <row r="45" spans="1:10" ht="15">
      <c r="A45" s="160" t="s">
        <v>774</v>
      </c>
      <c r="B45" s="160"/>
      <c r="C45" s="160"/>
      <c r="D45" s="160"/>
      <c r="E45" s="160"/>
      <c r="F45" s="160"/>
      <c r="G45" s="160"/>
      <c r="H45" s="160"/>
      <c r="I45" s="160"/>
      <c r="J45" s="160"/>
    </row>
    <row r="46" spans="1:10" ht="17.25">
      <c r="A46" s="142" t="s">
        <v>789</v>
      </c>
      <c r="B46" s="142"/>
      <c r="C46" s="142"/>
      <c r="D46" s="142"/>
      <c r="E46" s="142"/>
      <c r="F46" s="142"/>
      <c r="G46" s="142"/>
      <c r="H46" s="142"/>
      <c r="I46" s="142"/>
      <c r="J46" s="142"/>
    </row>
    <row r="47" spans="1:10" ht="17.25">
      <c r="A47" s="165" t="s">
        <v>775</v>
      </c>
      <c r="B47" s="165"/>
      <c r="C47" s="165"/>
      <c r="D47" s="165"/>
      <c r="E47" s="165"/>
      <c r="F47" s="165"/>
      <c r="G47" s="165"/>
      <c r="H47" s="165"/>
      <c r="I47" s="165"/>
      <c r="J47" s="165"/>
    </row>
    <row r="48" spans="1:10" ht="15" customHeight="1">
      <c r="A48" s="145" t="s">
        <v>96</v>
      </c>
      <c r="B48" s="145"/>
      <c r="C48" s="145"/>
      <c r="D48" s="145"/>
      <c r="E48" s="145"/>
      <c r="F48" s="145"/>
      <c r="G48" s="145"/>
      <c r="H48" s="145"/>
      <c r="I48" s="145"/>
      <c r="J48" s="145"/>
    </row>
  </sheetData>
  <sheetProtection/>
  <mergeCells count="7">
    <mergeCell ref="A47:J47"/>
    <mergeCell ref="A48:J48"/>
    <mergeCell ref="A3:J3"/>
    <mergeCell ref="C5:D5"/>
    <mergeCell ref="F5:G5"/>
    <mergeCell ref="I5:J5"/>
    <mergeCell ref="A45:J45"/>
  </mergeCells>
  <printOptions/>
  <pageMargins left="0.7" right="0.7" top="0.75" bottom="0.75" header="0.3" footer="0.3"/>
  <pageSetup fitToHeight="1" fitToWidth="1" horizontalDpi="600" verticalDpi="600" orientation="portrait" scale="77"/>
</worksheet>
</file>

<file path=xl/worksheets/sheet14.xml><?xml version="1.0" encoding="utf-8"?>
<worksheet xmlns="http://schemas.openxmlformats.org/spreadsheetml/2006/main" xmlns:r="http://schemas.openxmlformats.org/officeDocument/2006/relationships">
  <sheetPr>
    <pageSetUpPr fitToPage="1"/>
  </sheetPr>
  <dimension ref="A1:J48"/>
  <sheetViews>
    <sheetView zoomScaleSheetLayoutView="100" zoomScalePageLayoutView="0" workbookViewId="0" topLeftCell="A1">
      <selection activeCell="A46" sqref="A46"/>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41</v>
      </c>
      <c r="B1" s="2"/>
      <c r="C1" s="2"/>
      <c r="D1" s="3"/>
    </row>
    <row r="2" spans="1:4" ht="17.25">
      <c r="A2" s="2" t="s">
        <v>199</v>
      </c>
      <c r="B2" s="2"/>
      <c r="C2" s="2"/>
      <c r="D2" s="3"/>
    </row>
    <row r="3" spans="1:10" ht="15" customHeight="1">
      <c r="A3" s="166" t="s">
        <v>194</v>
      </c>
      <c r="B3" s="166"/>
      <c r="C3" s="166"/>
      <c r="D3" s="166"/>
      <c r="E3" s="166"/>
      <c r="F3" s="166"/>
      <c r="G3" s="166"/>
      <c r="H3" s="166"/>
      <c r="I3" s="166"/>
      <c r="J3" s="166"/>
    </row>
    <row r="4" spans="1:10" ht="30">
      <c r="A4" s="80"/>
      <c r="B4" s="62" t="s">
        <v>13</v>
      </c>
      <c r="C4" s="63"/>
      <c r="D4" s="64"/>
      <c r="E4" s="62" t="s">
        <v>8</v>
      </c>
      <c r="F4" s="63"/>
      <c r="G4" s="65"/>
      <c r="H4" s="63" t="s">
        <v>14</v>
      </c>
      <c r="I4" s="63"/>
      <c r="J4" s="66"/>
    </row>
    <row r="5" spans="1:10" ht="15">
      <c r="A5" s="49"/>
      <c r="B5" s="67"/>
      <c r="C5" s="163" t="s">
        <v>795</v>
      </c>
      <c r="D5" s="167"/>
      <c r="E5" s="67"/>
      <c r="F5" s="168" t="s">
        <v>795</v>
      </c>
      <c r="G5" s="169"/>
      <c r="H5" s="68"/>
      <c r="I5" s="168" t="s">
        <v>795</v>
      </c>
      <c r="J5" s="170"/>
    </row>
    <row r="6" spans="1:10" ht="60">
      <c r="A6" s="69" t="s">
        <v>0</v>
      </c>
      <c r="B6" s="70" t="s">
        <v>9</v>
      </c>
      <c r="C6" s="71" t="s">
        <v>10</v>
      </c>
      <c r="D6" s="72" t="s">
        <v>11</v>
      </c>
      <c r="E6" s="70" t="s">
        <v>9</v>
      </c>
      <c r="F6" s="71" t="s">
        <v>10</v>
      </c>
      <c r="G6" s="72" t="s">
        <v>11</v>
      </c>
      <c r="H6" s="70" t="s">
        <v>9</v>
      </c>
      <c r="I6" s="71" t="s">
        <v>10</v>
      </c>
      <c r="J6" s="94" t="s">
        <v>11</v>
      </c>
    </row>
    <row r="7" spans="1:10" ht="15">
      <c r="A7" s="49">
        <v>1975</v>
      </c>
      <c r="B7" s="25">
        <f>35.62343686/100</f>
        <v>0.35623436859999996</v>
      </c>
      <c r="C7" s="11">
        <v>4983.44014925</v>
      </c>
      <c r="D7" s="12">
        <v>15566.82850746</v>
      </c>
      <c r="E7" s="25">
        <f>17.84621061/100</f>
        <v>0.1784621061</v>
      </c>
      <c r="F7" s="11">
        <v>8746.70809701</v>
      </c>
      <c r="G7" s="12">
        <v>15969.27126866</v>
      </c>
      <c r="H7" s="25">
        <f>1.9727295/100</f>
        <v>0.019727295</v>
      </c>
      <c r="I7" s="11">
        <v>9561.22655784</v>
      </c>
      <c r="J7" s="11">
        <v>16557.95083955</v>
      </c>
    </row>
    <row r="8" spans="1:10" ht="15">
      <c r="A8" s="49">
        <v>1976</v>
      </c>
      <c r="B8" s="73">
        <v>37.74845586</v>
      </c>
      <c r="C8" s="74">
        <v>4848.12676056</v>
      </c>
      <c r="D8" s="75">
        <v>15861.45471831</v>
      </c>
      <c r="E8" s="73">
        <v>17.63161094</v>
      </c>
      <c r="F8" s="74">
        <v>9550.80971831</v>
      </c>
      <c r="G8" s="75">
        <v>16620.99457746</v>
      </c>
      <c r="H8" s="73">
        <v>1.43500197</v>
      </c>
      <c r="I8" s="74">
        <v>9186.19018486</v>
      </c>
      <c r="J8" s="74">
        <v>16465.45051056</v>
      </c>
    </row>
    <row r="9" spans="1:10" ht="15">
      <c r="A9" s="49">
        <v>1977</v>
      </c>
      <c r="B9" s="73">
        <v>37.14811919</v>
      </c>
      <c r="C9" s="74">
        <v>4839.07479407</v>
      </c>
      <c r="D9" s="75">
        <v>15804.49388797</v>
      </c>
      <c r="E9" s="73">
        <v>16.50420175</v>
      </c>
      <c r="F9" s="74">
        <v>9300.09686985</v>
      </c>
      <c r="G9" s="75">
        <v>15955.71497529</v>
      </c>
      <c r="H9" s="73">
        <v>2.2534113</v>
      </c>
      <c r="I9" s="74">
        <v>8695.21252059</v>
      </c>
      <c r="J9" s="74">
        <v>17329.93660626</v>
      </c>
    </row>
    <row r="10" spans="1:10" ht="15">
      <c r="A10" s="49">
        <v>1978</v>
      </c>
      <c r="B10" s="73">
        <v>39.55299858</v>
      </c>
      <c r="C10" s="74">
        <v>5068.22576687</v>
      </c>
      <c r="D10" s="75">
        <v>16183.12644172</v>
      </c>
      <c r="E10" s="73">
        <v>19.17433496</v>
      </c>
      <c r="F10" s="74">
        <v>8929.22831288</v>
      </c>
      <c r="G10" s="75">
        <v>16704.02742331</v>
      </c>
      <c r="H10" s="73">
        <v>1.19585611</v>
      </c>
      <c r="I10" s="74">
        <v>7919.10276074</v>
      </c>
      <c r="J10" s="74">
        <v>17705.35397239</v>
      </c>
    </row>
    <row r="11" spans="1:10" ht="15">
      <c r="A11" s="49">
        <v>1979</v>
      </c>
      <c r="B11" s="73">
        <v>38.75153191</v>
      </c>
      <c r="C11" s="74">
        <v>5078.35131397</v>
      </c>
      <c r="D11" s="75">
        <v>16041.242213</v>
      </c>
      <c r="E11" s="73">
        <v>18.1255677</v>
      </c>
      <c r="F11" s="74">
        <v>8687.15471646</v>
      </c>
      <c r="G11" s="75">
        <v>16714.1237621</v>
      </c>
      <c r="H11" s="73">
        <v>2.68855602</v>
      </c>
      <c r="I11" s="74">
        <v>8541.15211618</v>
      </c>
      <c r="J11" s="74">
        <v>17201.32809129</v>
      </c>
    </row>
    <row r="12" spans="1:10" ht="15">
      <c r="A12" s="49">
        <v>1980</v>
      </c>
      <c r="B12" s="73">
        <v>43.14146051</v>
      </c>
      <c r="C12" s="74">
        <v>4575.68587666</v>
      </c>
      <c r="D12" s="75">
        <v>15984.37749698</v>
      </c>
      <c r="E12" s="73">
        <v>19.48002718</v>
      </c>
      <c r="F12" s="74">
        <v>9020.95499395</v>
      </c>
      <c r="G12" s="75">
        <v>16648.94800484</v>
      </c>
      <c r="H12" s="73">
        <v>1.99074466</v>
      </c>
      <c r="I12" s="74">
        <v>8055.31600967</v>
      </c>
      <c r="J12" s="74">
        <v>17417.57443773</v>
      </c>
    </row>
    <row r="13" spans="1:10" ht="15">
      <c r="A13" s="49">
        <v>1981</v>
      </c>
      <c r="B13" s="73">
        <v>40.13821544</v>
      </c>
      <c r="C13" s="74">
        <v>4812.45253863</v>
      </c>
      <c r="D13" s="75">
        <v>16437.05828918</v>
      </c>
      <c r="E13" s="73">
        <v>20.10670441</v>
      </c>
      <c r="F13" s="74">
        <v>8992.95407285</v>
      </c>
      <c r="G13" s="75">
        <v>17039.88129139</v>
      </c>
      <c r="H13" s="73">
        <v>1.94335125</v>
      </c>
      <c r="I13" s="74">
        <v>7368.11812362</v>
      </c>
      <c r="J13" s="74">
        <v>16829.65310155</v>
      </c>
    </row>
    <row r="14" spans="1:10" ht="15">
      <c r="A14" s="49">
        <v>1982</v>
      </c>
      <c r="B14" s="73">
        <v>38.50578308</v>
      </c>
      <c r="C14" s="74">
        <v>4490.19839175</v>
      </c>
      <c r="D14" s="75">
        <v>16709.31045361</v>
      </c>
      <c r="E14" s="73">
        <v>20.23772524</v>
      </c>
      <c r="F14" s="74">
        <v>8753.28453608</v>
      </c>
      <c r="G14" s="75">
        <v>17763.2532268</v>
      </c>
      <c r="H14" s="73">
        <v>3.1488041</v>
      </c>
      <c r="I14" s="74">
        <v>7608.26028866</v>
      </c>
      <c r="J14" s="74">
        <v>18122.84761856</v>
      </c>
    </row>
    <row r="15" spans="1:10" ht="15">
      <c r="A15" s="49">
        <v>1983</v>
      </c>
      <c r="B15" s="73">
        <v>41.44271983</v>
      </c>
      <c r="C15" s="74">
        <v>5073.88542714</v>
      </c>
      <c r="D15" s="75">
        <v>17853.15776884</v>
      </c>
      <c r="E15" s="73">
        <v>18.63698235</v>
      </c>
      <c r="F15" s="74">
        <v>9395.91328643</v>
      </c>
      <c r="G15" s="75">
        <v>18239.46495477</v>
      </c>
      <c r="H15" s="73">
        <v>4.69066213</v>
      </c>
      <c r="I15" s="74">
        <v>8256.59537688</v>
      </c>
      <c r="J15" s="74">
        <v>19265.77359799</v>
      </c>
    </row>
    <row r="16" spans="1:10" ht="15">
      <c r="A16" s="49">
        <v>1984</v>
      </c>
      <c r="B16" s="73">
        <v>38.67226324</v>
      </c>
      <c r="C16" s="74">
        <v>5284.41141755</v>
      </c>
      <c r="D16" s="75">
        <v>18192.27230473</v>
      </c>
      <c r="E16" s="73">
        <v>19.54379265</v>
      </c>
      <c r="F16" s="74">
        <v>10259.01647059</v>
      </c>
      <c r="G16" s="75">
        <v>18676.89797493</v>
      </c>
      <c r="H16" s="73">
        <v>5.27847324</v>
      </c>
      <c r="I16" s="74">
        <v>7919.97841851</v>
      </c>
      <c r="J16" s="74">
        <v>18178.9948891</v>
      </c>
    </row>
    <row r="17" spans="1:10" ht="15">
      <c r="A17" s="49">
        <v>1985</v>
      </c>
      <c r="B17" s="73">
        <v>42.79471987</v>
      </c>
      <c r="C17" s="74">
        <v>5626.0498513</v>
      </c>
      <c r="D17" s="75">
        <v>18554.44795539</v>
      </c>
      <c r="E17" s="73">
        <v>19.92917467</v>
      </c>
      <c r="F17" s="74">
        <v>10748.78364312</v>
      </c>
      <c r="G17" s="75">
        <v>19074.82557621</v>
      </c>
      <c r="H17" s="73">
        <v>3.9315774</v>
      </c>
      <c r="I17" s="74">
        <v>8859.21572491</v>
      </c>
      <c r="J17" s="74">
        <v>19674.11291822</v>
      </c>
    </row>
    <row r="18" spans="1:10" ht="15">
      <c r="A18" s="49">
        <v>1986</v>
      </c>
      <c r="B18" s="73">
        <v>47.38239301</v>
      </c>
      <c r="C18" s="74">
        <v>5402.68752511</v>
      </c>
      <c r="D18" s="75">
        <v>18476.64645662</v>
      </c>
      <c r="E18" s="73">
        <v>19.04447514</v>
      </c>
      <c r="F18" s="74">
        <v>11442.46465753</v>
      </c>
      <c r="G18" s="75">
        <v>20118.61917808</v>
      </c>
      <c r="H18" s="73">
        <v>3.60521337</v>
      </c>
      <c r="I18" s="74">
        <v>9788.96564384</v>
      </c>
      <c r="J18" s="74">
        <v>20577.57517808</v>
      </c>
    </row>
    <row r="19" spans="1:10" ht="15">
      <c r="A19" s="49">
        <v>1987</v>
      </c>
      <c r="B19" s="73">
        <v>43.57795428</v>
      </c>
      <c r="C19" s="74">
        <v>6065.49779736</v>
      </c>
      <c r="D19" s="75">
        <v>19183.14770044</v>
      </c>
      <c r="E19" s="73">
        <v>18.53994428</v>
      </c>
      <c r="F19" s="74">
        <v>12130.99559471</v>
      </c>
      <c r="G19" s="75">
        <v>20161.71467841</v>
      </c>
      <c r="H19" s="73">
        <v>4.93200693</v>
      </c>
      <c r="I19" s="74">
        <v>10966.42001762</v>
      </c>
      <c r="J19" s="74">
        <v>21736.72227313</v>
      </c>
    </row>
    <row r="20" spans="1:10" ht="15">
      <c r="A20" s="49">
        <v>1988</v>
      </c>
      <c r="B20" s="73">
        <v>46.46798474</v>
      </c>
      <c r="C20" s="74">
        <v>5834.18644068</v>
      </c>
      <c r="D20" s="75">
        <v>18834.69855932</v>
      </c>
      <c r="E20" s="73">
        <v>18.51176059</v>
      </c>
      <c r="F20" s="74">
        <v>11668.37288136</v>
      </c>
      <c r="G20" s="75">
        <v>19623.28609322</v>
      </c>
      <c r="H20" s="73">
        <v>3.31937792</v>
      </c>
      <c r="I20" s="74">
        <v>10816.58166102</v>
      </c>
      <c r="J20" s="74">
        <v>21133.36801695</v>
      </c>
    </row>
    <row r="21" spans="1:10" ht="15">
      <c r="A21" s="49">
        <v>1989</v>
      </c>
      <c r="B21" s="73">
        <v>47.00369384</v>
      </c>
      <c r="C21" s="74">
        <v>5547.41337631</v>
      </c>
      <c r="D21" s="75">
        <v>18491.37792103</v>
      </c>
      <c r="E21" s="73">
        <v>18.91173688</v>
      </c>
      <c r="F21" s="74">
        <v>11094.82675262</v>
      </c>
      <c r="G21" s="75">
        <v>19970.68815471</v>
      </c>
      <c r="H21" s="73">
        <v>5.17982012</v>
      </c>
      <c r="I21" s="74">
        <v>9245.68896052</v>
      </c>
      <c r="J21" s="74">
        <v>20178.71615633</v>
      </c>
    </row>
    <row r="22" spans="1:10" ht="15">
      <c r="A22" s="49">
        <v>1990</v>
      </c>
      <c r="B22" s="73">
        <v>44.12254521</v>
      </c>
      <c r="C22" s="74">
        <v>6147.67852194</v>
      </c>
      <c r="D22" s="75">
        <v>19230.04441109</v>
      </c>
      <c r="E22" s="73">
        <v>21.9906095</v>
      </c>
      <c r="F22" s="74">
        <v>12366.0200154</v>
      </c>
      <c r="G22" s="75">
        <v>20744.88186297</v>
      </c>
      <c r="H22" s="73">
        <v>5.8946141</v>
      </c>
      <c r="I22" s="74">
        <v>9804.48729792</v>
      </c>
      <c r="J22" s="74">
        <v>20759.01445727</v>
      </c>
    </row>
    <row r="23" spans="1:10" ht="15">
      <c r="A23" s="49">
        <v>1991</v>
      </c>
      <c r="B23" s="73">
        <v>46.89083673</v>
      </c>
      <c r="C23" s="74">
        <v>6222.90341176</v>
      </c>
      <c r="D23" s="75">
        <v>19421.26308824</v>
      </c>
      <c r="E23" s="73">
        <v>21.96007378</v>
      </c>
      <c r="F23" s="74">
        <v>11479.80568382</v>
      </c>
      <c r="G23" s="75">
        <v>20057.38960294</v>
      </c>
      <c r="H23" s="73">
        <v>5.24796904</v>
      </c>
      <c r="I23" s="74">
        <v>10124.02941176</v>
      </c>
      <c r="J23" s="74">
        <v>19819.47491176</v>
      </c>
    </row>
    <row r="24" spans="1:10" ht="15">
      <c r="A24" s="49">
        <v>1992</v>
      </c>
      <c r="B24" s="73">
        <v>49.00576132</v>
      </c>
      <c r="C24" s="74">
        <v>6089.67830956</v>
      </c>
      <c r="D24" s="75">
        <v>19172.54317404</v>
      </c>
      <c r="E24" s="73">
        <v>20.68341979</v>
      </c>
      <c r="F24" s="74">
        <v>11588.47532097</v>
      </c>
      <c r="G24" s="75">
        <v>20296.19971469</v>
      </c>
      <c r="H24" s="73">
        <v>5.77089227</v>
      </c>
      <c r="I24" s="74">
        <v>9046.53998573</v>
      </c>
      <c r="J24" s="74">
        <v>20050.68116976</v>
      </c>
    </row>
    <row r="25" spans="1:10" ht="15">
      <c r="A25" s="49">
        <v>1993</v>
      </c>
      <c r="B25" s="73">
        <v>50.61581722</v>
      </c>
      <c r="C25" s="74">
        <v>6271.71002078</v>
      </c>
      <c r="D25" s="75">
        <v>19507.21918283</v>
      </c>
      <c r="E25" s="73">
        <v>20.2999361</v>
      </c>
      <c r="F25" s="74">
        <v>11601.03462604</v>
      </c>
      <c r="G25" s="75">
        <v>20659.3767313</v>
      </c>
      <c r="H25" s="73">
        <v>5.05050919</v>
      </c>
      <c r="I25" s="74">
        <v>9415.908241</v>
      </c>
      <c r="J25" s="74">
        <v>20738.83587258</v>
      </c>
    </row>
    <row r="26" spans="1:10" ht="15">
      <c r="A26" s="49">
        <v>1994</v>
      </c>
      <c r="B26" s="73">
        <v>46.6720457</v>
      </c>
      <c r="C26" s="74">
        <v>6202.10810811</v>
      </c>
      <c r="D26" s="75">
        <v>19845.19541892</v>
      </c>
      <c r="E26" s="73">
        <v>18.97675044</v>
      </c>
      <c r="F26" s="74">
        <v>10721.11912838</v>
      </c>
      <c r="G26" s="75">
        <v>20347.56617568</v>
      </c>
      <c r="H26" s="73">
        <v>5.14096685</v>
      </c>
      <c r="I26" s="74">
        <v>9303.16216216</v>
      </c>
      <c r="J26" s="74">
        <v>21165.46918243</v>
      </c>
    </row>
    <row r="27" spans="1:10" ht="15">
      <c r="A27" s="49">
        <v>1995</v>
      </c>
      <c r="B27" s="73">
        <v>48.25611</v>
      </c>
      <c r="C27" s="74">
        <v>6175.5915541</v>
      </c>
      <c r="D27" s="75">
        <v>19777.24166557</v>
      </c>
      <c r="E27" s="73">
        <v>18.5359767</v>
      </c>
      <c r="F27" s="74">
        <v>10909.60983607</v>
      </c>
      <c r="G27" s="75">
        <v>20695.15366557</v>
      </c>
      <c r="H27" s="73">
        <v>4.92751665</v>
      </c>
      <c r="I27" s="74">
        <v>10200.86139016</v>
      </c>
      <c r="J27" s="74">
        <v>20630.44839344</v>
      </c>
    </row>
    <row r="28" spans="1:10" ht="15">
      <c r="A28" s="49">
        <v>1996</v>
      </c>
      <c r="B28" s="73">
        <v>50.34378928</v>
      </c>
      <c r="C28" s="74">
        <v>6317.60109764</v>
      </c>
      <c r="D28" s="75">
        <v>20253.22744097</v>
      </c>
      <c r="E28" s="73">
        <v>18.08422111</v>
      </c>
      <c r="F28" s="74">
        <v>11071.17855775</v>
      </c>
      <c r="G28" s="75">
        <v>21167.03900447</v>
      </c>
      <c r="H28" s="73">
        <v>4.77634516</v>
      </c>
      <c r="I28" s="74">
        <v>9893.76750479</v>
      </c>
      <c r="J28" s="74">
        <v>21158.25235482</v>
      </c>
    </row>
    <row r="29" spans="1:10" ht="15">
      <c r="A29" s="49">
        <v>1997</v>
      </c>
      <c r="B29" s="73">
        <v>47.84745869</v>
      </c>
      <c r="C29" s="74">
        <v>7300.92202121</v>
      </c>
      <c r="D29" s="75">
        <v>21045.26561447</v>
      </c>
      <c r="E29" s="73">
        <v>17.71140665</v>
      </c>
      <c r="F29" s="74">
        <v>11612.76067374</v>
      </c>
      <c r="G29" s="75">
        <v>21473.30006238</v>
      </c>
      <c r="H29" s="73">
        <v>6.26621985</v>
      </c>
      <c r="I29" s="74">
        <v>11724.42183406</v>
      </c>
      <c r="J29" s="74">
        <v>21524.83598253</v>
      </c>
    </row>
    <row r="30" spans="1:10" ht="15">
      <c r="A30" s="49">
        <v>1998</v>
      </c>
      <c r="B30" s="73">
        <v>48.44155264</v>
      </c>
      <c r="C30" s="74">
        <v>6789.31076687</v>
      </c>
      <c r="D30" s="75">
        <v>20944.4429816</v>
      </c>
      <c r="E30" s="73">
        <v>19.98744809</v>
      </c>
      <c r="F30" s="74">
        <v>12628.32920245</v>
      </c>
      <c r="G30" s="75">
        <v>22173.48773006</v>
      </c>
      <c r="H30" s="73">
        <v>4.39175763</v>
      </c>
      <c r="I30" s="74">
        <v>12902.85809816</v>
      </c>
      <c r="J30" s="74">
        <v>23250.48570552</v>
      </c>
    </row>
    <row r="31" spans="1:10" ht="15">
      <c r="A31" s="49">
        <v>1999</v>
      </c>
      <c r="B31" s="73">
        <v>48.54996301</v>
      </c>
      <c r="C31" s="74">
        <v>7455.96389892</v>
      </c>
      <c r="D31" s="75">
        <v>21448.32281588</v>
      </c>
      <c r="E31" s="73">
        <v>19.40471335</v>
      </c>
      <c r="F31" s="74">
        <v>12675.13862816</v>
      </c>
      <c r="G31" s="75">
        <v>22293.33205776</v>
      </c>
      <c r="H31" s="73">
        <v>4.45786554</v>
      </c>
      <c r="I31" s="74">
        <v>11266.7898917</v>
      </c>
      <c r="J31" s="74">
        <v>23171.47891697</v>
      </c>
    </row>
    <row r="32" spans="1:10" ht="15">
      <c r="A32" s="49">
        <v>2000</v>
      </c>
      <c r="B32" s="73">
        <v>51.53891427</v>
      </c>
      <c r="C32" s="74">
        <v>7044.06946636</v>
      </c>
      <c r="D32" s="75">
        <v>20988.45187935</v>
      </c>
      <c r="E32" s="73">
        <v>17.79512923</v>
      </c>
      <c r="F32" s="74">
        <v>11181.06264501</v>
      </c>
      <c r="G32" s="75">
        <v>21128.21516241</v>
      </c>
      <c r="H32" s="73">
        <v>4.4488629</v>
      </c>
      <c r="I32" s="74">
        <v>10446.30709977</v>
      </c>
      <c r="J32" s="74">
        <v>22050.65283063</v>
      </c>
    </row>
    <row r="33" spans="1:10" ht="15">
      <c r="A33" s="49">
        <v>2001</v>
      </c>
      <c r="B33" s="73">
        <v>49.45552834</v>
      </c>
      <c r="C33" s="74">
        <v>6961.69213483</v>
      </c>
      <c r="D33" s="75">
        <v>20885.07640449</v>
      </c>
      <c r="E33" s="73">
        <v>18.97720077</v>
      </c>
      <c r="F33" s="74">
        <v>10953.06229213</v>
      </c>
      <c r="G33" s="75">
        <v>21349.18921348</v>
      </c>
      <c r="H33" s="73">
        <v>3.92900411</v>
      </c>
      <c r="I33" s="74">
        <v>9699.95770787</v>
      </c>
      <c r="J33" s="74">
        <v>20436.43402247</v>
      </c>
    </row>
    <row r="34" spans="1:10" ht="15">
      <c r="A34" s="49">
        <v>2002</v>
      </c>
      <c r="B34" s="73">
        <v>48.11347113</v>
      </c>
      <c r="C34" s="74">
        <v>6888.16675931</v>
      </c>
      <c r="D34" s="75">
        <v>20894.10583658</v>
      </c>
      <c r="E34" s="73">
        <v>18.27600013</v>
      </c>
      <c r="F34" s="74">
        <v>10714.92607004</v>
      </c>
      <c r="G34" s="75">
        <v>21108.40435798</v>
      </c>
      <c r="H34" s="73">
        <v>4.3894049</v>
      </c>
      <c r="I34" s="74">
        <v>9184.22234575</v>
      </c>
      <c r="J34" s="74">
        <v>21904.37029461</v>
      </c>
    </row>
    <row r="35" spans="1:10" ht="15">
      <c r="A35" s="49">
        <v>2003</v>
      </c>
      <c r="B35" s="73">
        <v>50.72509587</v>
      </c>
      <c r="C35" s="74">
        <v>7427.74190528</v>
      </c>
      <c r="D35" s="75">
        <v>21176.43470876</v>
      </c>
      <c r="E35" s="73">
        <v>18.28490494</v>
      </c>
      <c r="F35" s="74">
        <v>12741.83777899</v>
      </c>
      <c r="G35" s="75">
        <v>22019.01996189</v>
      </c>
      <c r="H35" s="73">
        <v>4.69862625</v>
      </c>
      <c r="I35" s="74">
        <v>11289.64303212</v>
      </c>
      <c r="J35" s="74">
        <v>23321.93533479</v>
      </c>
    </row>
    <row r="36" spans="1:10" ht="15">
      <c r="A36" s="49">
        <v>2004</v>
      </c>
      <c r="B36" s="73">
        <v>48.59738698</v>
      </c>
      <c r="C36" s="74">
        <v>7054.90614655</v>
      </c>
      <c r="D36" s="75">
        <v>21227.01742225</v>
      </c>
      <c r="E36" s="73">
        <v>18.99782404</v>
      </c>
      <c r="F36" s="74">
        <v>11961.40465999</v>
      </c>
      <c r="G36" s="75">
        <v>21774.40168687</v>
      </c>
      <c r="H36" s="73">
        <v>4.23288115</v>
      </c>
      <c r="I36" s="74">
        <v>11351.72141276</v>
      </c>
      <c r="J36" s="74">
        <v>22998.00209278</v>
      </c>
    </row>
    <row r="37" spans="1:10" ht="15">
      <c r="A37" s="49">
        <v>2005</v>
      </c>
      <c r="B37" s="73">
        <v>50.55095772</v>
      </c>
      <c r="C37" s="74">
        <v>7178.11903342</v>
      </c>
      <c r="D37" s="75">
        <v>21713.69209255</v>
      </c>
      <c r="E37" s="73">
        <v>20.38813546</v>
      </c>
      <c r="F37" s="74">
        <v>12784.69721337</v>
      </c>
      <c r="G37" s="75">
        <v>22328.38637532</v>
      </c>
      <c r="H37" s="73">
        <v>4.23012882</v>
      </c>
      <c r="I37" s="74">
        <v>11223.77487918</v>
      </c>
      <c r="J37" s="74">
        <v>22652.84113111</v>
      </c>
    </row>
    <row r="38" spans="1:10" ht="15">
      <c r="A38" s="49">
        <v>2006</v>
      </c>
      <c r="B38" s="73">
        <v>50.55506015</v>
      </c>
      <c r="C38" s="74">
        <v>7247.38799409</v>
      </c>
      <c r="D38" s="75">
        <v>21715.020207</v>
      </c>
      <c r="E38" s="73">
        <v>19.33401565</v>
      </c>
      <c r="F38" s="74">
        <v>12146.83942829</v>
      </c>
      <c r="G38" s="75">
        <v>21993.2439034</v>
      </c>
      <c r="H38" s="73">
        <v>3.83961257</v>
      </c>
      <c r="I38" s="74">
        <v>11409.99902908</v>
      </c>
      <c r="J38" s="74">
        <v>22542.90535239</v>
      </c>
    </row>
    <row r="39" spans="1:10" ht="15">
      <c r="A39" s="49">
        <v>2007</v>
      </c>
      <c r="B39" s="73">
        <v>50.11364642</v>
      </c>
      <c r="C39" s="74">
        <v>7269.21171863</v>
      </c>
      <c r="D39" s="75">
        <v>21589.55880433</v>
      </c>
      <c r="E39" s="73">
        <v>17.69631452</v>
      </c>
      <c r="F39" s="74">
        <v>12555.91115036</v>
      </c>
      <c r="G39" s="75">
        <v>22937.66715942</v>
      </c>
      <c r="H39" s="73">
        <v>3.70070066</v>
      </c>
      <c r="I39" s="74">
        <v>12397.86086527</v>
      </c>
      <c r="J39" s="74">
        <v>23928.92330287</v>
      </c>
    </row>
    <row r="40" spans="1:10" ht="15">
      <c r="A40" s="49">
        <v>2008</v>
      </c>
      <c r="B40" s="73">
        <v>48.45558506</v>
      </c>
      <c r="C40" s="74">
        <v>7393.55117337</v>
      </c>
      <c r="D40" s="75">
        <v>21978.24850216</v>
      </c>
      <c r="E40" s="73">
        <v>18.93438419</v>
      </c>
      <c r="F40" s="74">
        <v>12584.76795466</v>
      </c>
      <c r="G40" s="75">
        <v>22764.79649933</v>
      </c>
      <c r="H40" s="73">
        <v>4.90814746</v>
      </c>
      <c r="I40" s="74">
        <v>10325.8021068</v>
      </c>
      <c r="J40" s="74">
        <v>22667.78891301</v>
      </c>
    </row>
    <row r="41" spans="1:10" ht="15">
      <c r="A41" s="49">
        <v>2009</v>
      </c>
      <c r="B41" s="73">
        <v>50.58171725</v>
      </c>
      <c r="C41" s="74">
        <v>8272.96633641</v>
      </c>
      <c r="D41" s="75">
        <v>23406.02615755</v>
      </c>
      <c r="E41" s="73">
        <v>18.92753454</v>
      </c>
      <c r="F41" s="74">
        <v>12766.92335866</v>
      </c>
      <c r="G41" s="75">
        <v>24044.37232548</v>
      </c>
      <c r="H41" s="73">
        <v>4.17264406</v>
      </c>
      <c r="I41" s="74">
        <v>11713.65218157</v>
      </c>
      <c r="J41" s="74">
        <v>25226.37664644</v>
      </c>
    </row>
    <row r="42" spans="1:10" ht="15">
      <c r="A42" s="49">
        <v>2010</v>
      </c>
      <c r="B42" s="73">
        <v>46.1871701</v>
      </c>
      <c r="C42" s="74">
        <v>7611.89154222</v>
      </c>
      <c r="D42" s="75">
        <v>23004.65230198</v>
      </c>
      <c r="E42" s="73">
        <v>21.35972205</v>
      </c>
      <c r="F42" s="74">
        <v>12608.57719359</v>
      </c>
      <c r="G42" s="75">
        <v>23372.6130342</v>
      </c>
      <c r="H42" s="73">
        <v>5.81134161</v>
      </c>
      <c r="I42" s="74">
        <v>11788.43009658</v>
      </c>
      <c r="J42" s="74">
        <v>24777.60186727</v>
      </c>
    </row>
    <row r="43" spans="1:10" ht="15">
      <c r="A43" s="49">
        <v>2011</v>
      </c>
      <c r="B43" s="73">
        <v>47.6329756</v>
      </c>
      <c r="C43" s="74">
        <v>8051.78830597</v>
      </c>
      <c r="D43" s="75">
        <v>23401.52640416</v>
      </c>
      <c r="E43" s="73">
        <v>20.13507258</v>
      </c>
      <c r="F43" s="74">
        <v>12199.67925147</v>
      </c>
      <c r="G43" s="75">
        <v>23651.61982882</v>
      </c>
      <c r="H43" s="73">
        <v>5.14837885</v>
      </c>
      <c r="I43" s="74">
        <v>12441.63955662</v>
      </c>
      <c r="J43" s="74">
        <v>24072.50876299</v>
      </c>
    </row>
    <row r="44" spans="1:10" ht="15">
      <c r="A44" s="53">
        <v>2012</v>
      </c>
      <c r="B44" s="76">
        <v>47.17154453</v>
      </c>
      <c r="C44" s="77">
        <v>7320</v>
      </c>
      <c r="D44" s="78">
        <v>23099</v>
      </c>
      <c r="E44" s="76">
        <v>18.02973761</v>
      </c>
      <c r="F44" s="77">
        <v>11400</v>
      </c>
      <c r="G44" s="78">
        <v>23999</v>
      </c>
      <c r="H44" s="76">
        <v>3.8804097</v>
      </c>
      <c r="I44" s="77">
        <v>11067</v>
      </c>
      <c r="J44" s="77">
        <v>24816</v>
      </c>
    </row>
    <row r="45" spans="1:10" ht="15">
      <c r="A45" s="160" t="s">
        <v>774</v>
      </c>
      <c r="B45" s="160"/>
      <c r="C45" s="160"/>
      <c r="D45" s="160"/>
      <c r="E45" s="160"/>
      <c r="F45" s="160"/>
      <c r="G45" s="160"/>
      <c r="H45" s="160"/>
      <c r="I45" s="160"/>
      <c r="J45" s="160"/>
    </row>
    <row r="46" spans="1:10" ht="17.25">
      <c r="A46" s="142" t="s">
        <v>789</v>
      </c>
      <c r="B46" s="142"/>
      <c r="C46" s="142"/>
      <c r="D46" s="142"/>
      <c r="E46" s="142"/>
      <c r="F46" s="142"/>
      <c r="G46" s="142"/>
      <c r="H46" s="142"/>
      <c r="I46" s="142"/>
      <c r="J46" s="142"/>
    </row>
    <row r="47" spans="1:10" ht="17.25">
      <c r="A47" s="165" t="s">
        <v>775</v>
      </c>
      <c r="B47" s="165"/>
      <c r="C47" s="165"/>
      <c r="D47" s="165"/>
      <c r="E47" s="165"/>
      <c r="F47" s="165"/>
      <c r="G47" s="165"/>
      <c r="H47" s="165"/>
      <c r="I47" s="165"/>
      <c r="J47" s="165"/>
    </row>
    <row r="48" spans="1:10" ht="15" customHeight="1">
      <c r="A48" s="145" t="s">
        <v>96</v>
      </c>
      <c r="B48" s="145"/>
      <c r="C48" s="145"/>
      <c r="D48" s="145"/>
      <c r="E48" s="145"/>
      <c r="F48" s="145"/>
      <c r="G48" s="145"/>
      <c r="H48" s="145"/>
      <c r="I48" s="145"/>
      <c r="J48" s="145"/>
    </row>
  </sheetData>
  <sheetProtection/>
  <mergeCells count="7">
    <mergeCell ref="A47:J47"/>
    <mergeCell ref="A48:J48"/>
    <mergeCell ref="A3:J3"/>
    <mergeCell ref="C5:D5"/>
    <mergeCell ref="F5:G5"/>
    <mergeCell ref="I5:J5"/>
    <mergeCell ref="A45:J45"/>
  </mergeCells>
  <printOptions/>
  <pageMargins left="0.7" right="0.7" top="0.75" bottom="0.75" header="0.3" footer="0.3"/>
  <pageSetup fitToHeight="1" fitToWidth="1" horizontalDpi="600" verticalDpi="600" orientation="portrait" scale="77"/>
</worksheet>
</file>

<file path=xl/worksheets/sheet15.xml><?xml version="1.0" encoding="utf-8"?>
<worksheet xmlns="http://schemas.openxmlformats.org/spreadsheetml/2006/main" xmlns:r="http://schemas.openxmlformats.org/officeDocument/2006/relationships">
  <sheetPr>
    <pageSetUpPr fitToPage="1"/>
  </sheetPr>
  <dimension ref="A1:J48"/>
  <sheetViews>
    <sheetView zoomScaleSheetLayoutView="100" zoomScalePageLayoutView="0" workbookViewId="0" topLeftCell="A1">
      <selection activeCell="A46" sqref="A46:J46"/>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42</v>
      </c>
      <c r="B1" s="2"/>
      <c r="C1" s="2"/>
      <c r="D1" s="3"/>
    </row>
    <row r="2" spans="1:4" ht="17.25">
      <c r="A2" s="2" t="s">
        <v>200</v>
      </c>
      <c r="B2" s="2"/>
      <c r="C2" s="2"/>
      <c r="D2" s="3"/>
    </row>
    <row r="3" spans="1:10" ht="15" customHeight="1">
      <c r="A3" s="166" t="s">
        <v>194</v>
      </c>
      <c r="B3" s="166"/>
      <c r="C3" s="166"/>
      <c r="D3" s="166"/>
      <c r="E3" s="166"/>
      <c r="F3" s="166"/>
      <c r="G3" s="166"/>
      <c r="H3" s="166"/>
      <c r="I3" s="166"/>
      <c r="J3" s="166"/>
    </row>
    <row r="4" spans="1:10" ht="30">
      <c r="A4" s="80"/>
      <c r="B4" s="62" t="s">
        <v>13</v>
      </c>
      <c r="C4" s="63"/>
      <c r="D4" s="64"/>
      <c r="E4" s="62" t="s">
        <v>8</v>
      </c>
      <c r="F4" s="63"/>
      <c r="G4" s="65"/>
      <c r="H4" s="63" t="s">
        <v>14</v>
      </c>
      <c r="I4" s="63"/>
      <c r="J4" s="66"/>
    </row>
    <row r="5" spans="1:10" ht="15">
      <c r="A5" s="49"/>
      <c r="B5" s="67"/>
      <c r="C5" s="163" t="s">
        <v>795</v>
      </c>
      <c r="D5" s="167"/>
      <c r="E5" s="67"/>
      <c r="F5" s="168" t="s">
        <v>795</v>
      </c>
      <c r="G5" s="169"/>
      <c r="H5" s="68"/>
      <c r="I5" s="168" t="s">
        <v>795</v>
      </c>
      <c r="J5" s="170"/>
    </row>
    <row r="6" spans="1:10" ht="60" customHeight="1">
      <c r="A6" s="69" t="s">
        <v>0</v>
      </c>
      <c r="B6" s="70" t="s">
        <v>9</v>
      </c>
      <c r="C6" s="71" t="s">
        <v>10</v>
      </c>
      <c r="D6" s="72" t="s">
        <v>11</v>
      </c>
      <c r="E6" s="70" t="s">
        <v>9</v>
      </c>
      <c r="F6" s="71" t="s">
        <v>10</v>
      </c>
      <c r="G6" s="72" t="s">
        <v>11</v>
      </c>
      <c r="H6" s="70" t="s">
        <v>9</v>
      </c>
      <c r="I6" s="71" t="s">
        <v>10</v>
      </c>
      <c r="J6" s="94" t="s">
        <v>11</v>
      </c>
    </row>
    <row r="7" spans="1:10" ht="15">
      <c r="A7" s="49">
        <v>1975</v>
      </c>
      <c r="B7" s="25">
        <f>36.39699005/100</f>
        <v>0.3639699005</v>
      </c>
      <c r="C7" s="11">
        <v>9607.25059701</v>
      </c>
      <c r="D7" s="12">
        <v>21213.87108209</v>
      </c>
      <c r="E7" s="25">
        <f>29.16333447/100</f>
        <v>0.29163334469999996</v>
      </c>
      <c r="F7" s="11">
        <v>16127.67958955</v>
      </c>
      <c r="G7" s="12">
        <v>24745.94850746</v>
      </c>
      <c r="H7" s="25">
        <f>4.13071779/100</f>
        <v>0.041307177900000006</v>
      </c>
      <c r="I7" s="11">
        <v>17416.35268657</v>
      </c>
      <c r="J7" s="11">
        <v>26090.27858209</v>
      </c>
    </row>
    <row r="8" spans="1:10" ht="15">
      <c r="A8" s="49">
        <v>1976</v>
      </c>
      <c r="B8" s="73">
        <v>36.35377509</v>
      </c>
      <c r="C8" s="74">
        <v>10278.02873239</v>
      </c>
      <c r="D8" s="75">
        <v>22083.21739437</v>
      </c>
      <c r="E8" s="73">
        <v>27.86629178</v>
      </c>
      <c r="F8" s="74">
        <v>17247.2109507</v>
      </c>
      <c r="G8" s="75">
        <v>24434.55887324</v>
      </c>
      <c r="H8" s="73">
        <v>5.75068488</v>
      </c>
      <c r="I8" s="74">
        <v>17732.02362676</v>
      </c>
      <c r="J8" s="74">
        <v>25945.55838028</v>
      </c>
    </row>
    <row r="9" spans="1:10" ht="15">
      <c r="A9" s="49">
        <v>1977</v>
      </c>
      <c r="B9" s="73">
        <v>35.1685898</v>
      </c>
      <c r="C9" s="74">
        <v>10326.51</v>
      </c>
      <c r="D9" s="75">
        <v>22790.90812191</v>
      </c>
      <c r="E9" s="73">
        <v>29.5181059</v>
      </c>
      <c r="F9" s="74">
        <v>18271.28787479</v>
      </c>
      <c r="G9" s="75">
        <v>25182.09156507</v>
      </c>
      <c r="H9" s="73">
        <v>6.39705955</v>
      </c>
      <c r="I9" s="74">
        <v>17726.89196046</v>
      </c>
      <c r="J9" s="74">
        <v>26187.71179572</v>
      </c>
    </row>
    <row r="10" spans="1:10" ht="15">
      <c r="A10" s="49">
        <v>1978</v>
      </c>
      <c r="B10" s="73">
        <v>37.36226384</v>
      </c>
      <c r="C10" s="74">
        <v>9925.27546012</v>
      </c>
      <c r="D10" s="75">
        <v>22141.81131902</v>
      </c>
      <c r="E10" s="73">
        <v>27.45450421</v>
      </c>
      <c r="F10" s="74">
        <v>15753.73509202</v>
      </c>
      <c r="G10" s="75">
        <v>24637.20858896</v>
      </c>
      <c r="H10" s="73">
        <v>6.59136274</v>
      </c>
      <c r="I10" s="74">
        <v>16640.67460123</v>
      </c>
      <c r="J10" s="74">
        <v>26221.0291411</v>
      </c>
    </row>
    <row r="11" spans="1:10" ht="15">
      <c r="A11" s="49">
        <v>1979</v>
      </c>
      <c r="B11" s="73">
        <v>32.23743444</v>
      </c>
      <c r="C11" s="74">
        <v>9083.90091286</v>
      </c>
      <c r="D11" s="75">
        <v>21646.4724758</v>
      </c>
      <c r="E11" s="73">
        <v>29.17334503</v>
      </c>
      <c r="F11" s="74">
        <v>15788.91163209</v>
      </c>
      <c r="G11" s="75">
        <v>24036.47156293</v>
      </c>
      <c r="H11" s="73">
        <v>7.93262381</v>
      </c>
      <c r="I11" s="74">
        <v>14787.52423237</v>
      </c>
      <c r="J11" s="74">
        <v>24639.52578147</v>
      </c>
    </row>
    <row r="12" spans="1:10" ht="15">
      <c r="A12" s="49">
        <v>1980</v>
      </c>
      <c r="B12" s="73">
        <v>32.58317375</v>
      </c>
      <c r="C12" s="74">
        <v>8846.1410399</v>
      </c>
      <c r="D12" s="75">
        <v>21943.31347037</v>
      </c>
      <c r="E12" s="73">
        <v>28.00687054</v>
      </c>
      <c r="F12" s="74">
        <v>15974.66561064</v>
      </c>
      <c r="G12" s="75">
        <v>23769.14810157</v>
      </c>
      <c r="H12" s="73">
        <v>7.4055638</v>
      </c>
      <c r="I12" s="74">
        <v>15816.5006046</v>
      </c>
      <c r="J12" s="74">
        <v>26482.92662636</v>
      </c>
    </row>
    <row r="13" spans="1:10" ht="15">
      <c r="A13" s="49">
        <v>1981</v>
      </c>
      <c r="B13" s="73">
        <v>36.75525914</v>
      </c>
      <c r="C13" s="74">
        <v>7649.26666667</v>
      </c>
      <c r="D13" s="75">
        <v>20313.61545254</v>
      </c>
      <c r="E13" s="73">
        <v>27.53182916</v>
      </c>
      <c r="F13" s="74">
        <v>15881.09337748</v>
      </c>
      <c r="G13" s="75">
        <v>24984.22728477</v>
      </c>
      <c r="H13" s="73">
        <v>5.05168394</v>
      </c>
      <c r="I13" s="74">
        <v>14172.67272627</v>
      </c>
      <c r="J13" s="74">
        <v>23228.94854305</v>
      </c>
    </row>
    <row r="14" spans="1:10" ht="15">
      <c r="A14" s="49">
        <v>1982</v>
      </c>
      <c r="B14" s="73">
        <v>35.02548759</v>
      </c>
      <c r="C14" s="74">
        <v>8280.13402062</v>
      </c>
      <c r="D14" s="75">
        <v>21774.38672165</v>
      </c>
      <c r="E14" s="73">
        <v>28.39463098</v>
      </c>
      <c r="F14" s="74">
        <v>16560.26804124</v>
      </c>
      <c r="G14" s="75">
        <v>26515.3548866</v>
      </c>
      <c r="H14" s="73">
        <v>4.69962649</v>
      </c>
      <c r="I14" s="74">
        <v>14322.26610309</v>
      </c>
      <c r="J14" s="74">
        <v>25838.74964948</v>
      </c>
    </row>
    <row r="15" spans="1:10" ht="15">
      <c r="A15" s="49">
        <v>1983</v>
      </c>
      <c r="B15" s="73">
        <v>34.01766439</v>
      </c>
      <c r="C15" s="74">
        <v>8835.47957789</v>
      </c>
      <c r="D15" s="75">
        <v>22223.61817085</v>
      </c>
      <c r="E15" s="73">
        <v>29.64308098</v>
      </c>
      <c r="F15" s="74">
        <v>18450.49246231</v>
      </c>
      <c r="G15" s="75">
        <v>27675.73869347</v>
      </c>
      <c r="H15" s="73">
        <v>6.58521328</v>
      </c>
      <c r="I15" s="74">
        <v>15106.34070352</v>
      </c>
      <c r="J15" s="74">
        <v>25971.37445226</v>
      </c>
    </row>
    <row r="16" spans="1:10" ht="15">
      <c r="A16" s="49">
        <v>1984</v>
      </c>
      <c r="B16" s="73">
        <v>31.53942365</v>
      </c>
      <c r="C16" s="74">
        <v>7943.21389585</v>
      </c>
      <c r="D16" s="75">
        <v>21820.32612343</v>
      </c>
      <c r="E16" s="73">
        <v>28.92498354</v>
      </c>
      <c r="F16" s="74">
        <v>17924.51108968</v>
      </c>
      <c r="G16" s="75">
        <v>27313.85683703</v>
      </c>
      <c r="H16" s="73">
        <v>6.37218627</v>
      </c>
      <c r="I16" s="74">
        <v>19362.89778206</v>
      </c>
      <c r="J16" s="74">
        <v>29995.89479267</v>
      </c>
    </row>
    <row r="17" spans="1:10" ht="15">
      <c r="A17" s="49">
        <v>1985</v>
      </c>
      <c r="B17" s="73">
        <v>31.96812938</v>
      </c>
      <c r="C17" s="74">
        <v>8394.28817844</v>
      </c>
      <c r="D17" s="75">
        <v>22802.77672862</v>
      </c>
      <c r="E17" s="73">
        <v>28.68766065</v>
      </c>
      <c r="F17" s="74">
        <v>17737.62570632</v>
      </c>
      <c r="G17" s="75">
        <v>28177.16855019</v>
      </c>
      <c r="H17" s="73">
        <v>6.50698155</v>
      </c>
      <c r="I17" s="74">
        <v>16635.02230483</v>
      </c>
      <c r="J17" s="74">
        <v>28138.78003717</v>
      </c>
    </row>
    <row r="18" spans="1:10" ht="15">
      <c r="A18" s="49">
        <v>1986</v>
      </c>
      <c r="B18" s="73">
        <v>35.24866939</v>
      </c>
      <c r="C18" s="74">
        <v>8806.08726941</v>
      </c>
      <c r="D18" s="75">
        <v>23068.30214612</v>
      </c>
      <c r="E18" s="73">
        <v>26.97119154</v>
      </c>
      <c r="F18" s="74">
        <v>19909.05022831</v>
      </c>
      <c r="G18" s="75">
        <v>29130.08401826</v>
      </c>
      <c r="H18" s="73">
        <v>7.64728916</v>
      </c>
      <c r="I18" s="74">
        <v>16451.16255708</v>
      </c>
      <c r="J18" s="74">
        <v>29339.65296804</v>
      </c>
    </row>
    <row r="19" spans="1:10" ht="15">
      <c r="A19" s="49">
        <v>1987</v>
      </c>
      <c r="B19" s="73">
        <v>36.41388193</v>
      </c>
      <c r="C19" s="74">
        <v>9563.26819383</v>
      </c>
      <c r="D19" s="75">
        <v>23277.35871366</v>
      </c>
      <c r="E19" s="73">
        <v>29.33484381</v>
      </c>
      <c r="F19" s="74">
        <v>19822.04680176</v>
      </c>
      <c r="G19" s="75">
        <v>28973.87206167</v>
      </c>
      <c r="H19" s="73">
        <v>8.65383797</v>
      </c>
      <c r="I19" s="74">
        <v>18095.40176211</v>
      </c>
      <c r="J19" s="74">
        <v>29866.51115419</v>
      </c>
    </row>
    <row r="20" spans="1:10" ht="15">
      <c r="A20" s="49">
        <v>1988</v>
      </c>
      <c r="B20" s="73">
        <v>36.38794095</v>
      </c>
      <c r="C20" s="74">
        <v>9529.17118644</v>
      </c>
      <c r="D20" s="75">
        <v>23432.03747458</v>
      </c>
      <c r="E20" s="73">
        <v>28.74270621</v>
      </c>
      <c r="F20" s="74">
        <v>21819.85728814</v>
      </c>
      <c r="G20" s="75">
        <v>30032.4470678</v>
      </c>
      <c r="H20" s="73">
        <v>9.69787928</v>
      </c>
      <c r="I20" s="74">
        <v>16733.41907627</v>
      </c>
      <c r="J20" s="74">
        <v>28781.98644068</v>
      </c>
    </row>
    <row r="21" spans="1:10" ht="15">
      <c r="A21" s="49">
        <v>1989</v>
      </c>
      <c r="B21" s="73">
        <v>39.64056467</v>
      </c>
      <c r="C21" s="74">
        <v>9985.34407736</v>
      </c>
      <c r="D21" s="75">
        <v>23835.38614021</v>
      </c>
      <c r="E21" s="73">
        <v>26.70855042</v>
      </c>
      <c r="F21" s="74">
        <v>19970.68815471</v>
      </c>
      <c r="G21" s="75">
        <v>29157.20470588</v>
      </c>
      <c r="H21" s="73">
        <v>9.37518727</v>
      </c>
      <c r="I21" s="74">
        <v>18786.31539887</v>
      </c>
      <c r="J21" s="74">
        <v>31893.9286382</v>
      </c>
    </row>
    <row r="22" spans="1:10" ht="15">
      <c r="A22" s="49">
        <v>1990</v>
      </c>
      <c r="B22" s="73">
        <v>41.39359122</v>
      </c>
      <c r="C22" s="74">
        <v>10599.44572748</v>
      </c>
      <c r="D22" s="75">
        <v>24861.88324095</v>
      </c>
      <c r="E22" s="73">
        <v>25.56338988</v>
      </c>
      <c r="F22" s="74">
        <v>21022.23402617</v>
      </c>
      <c r="G22" s="75">
        <v>29890.4369515</v>
      </c>
      <c r="H22" s="73">
        <v>9.54785552</v>
      </c>
      <c r="I22" s="74">
        <v>16961.7630254</v>
      </c>
      <c r="J22" s="74">
        <v>29813.59096998</v>
      </c>
    </row>
    <row r="23" spans="1:10" ht="15">
      <c r="A23" s="49">
        <v>1991</v>
      </c>
      <c r="B23" s="73">
        <v>44.20393568</v>
      </c>
      <c r="C23" s="74">
        <v>11399.65711765</v>
      </c>
      <c r="D23" s="75">
        <v>25885.45586765</v>
      </c>
      <c r="E23" s="73">
        <v>26.80512357</v>
      </c>
      <c r="F23" s="74">
        <v>21051.23182353</v>
      </c>
      <c r="G23" s="75">
        <v>29697.15294118</v>
      </c>
      <c r="H23" s="73">
        <v>8.82337454</v>
      </c>
      <c r="I23" s="74">
        <v>17219.28669118</v>
      </c>
      <c r="J23" s="74">
        <v>30549.25875</v>
      </c>
    </row>
    <row r="24" spans="1:10" ht="15">
      <c r="A24" s="49">
        <v>1992</v>
      </c>
      <c r="B24" s="73">
        <v>45.54620457</v>
      </c>
      <c r="C24" s="74">
        <v>10792.99523538</v>
      </c>
      <c r="D24" s="75">
        <v>25615.7681883</v>
      </c>
      <c r="E24" s="73">
        <v>28.83651553</v>
      </c>
      <c r="F24" s="74">
        <v>20943.55027817</v>
      </c>
      <c r="G24" s="75">
        <v>29265.81055635</v>
      </c>
      <c r="H24" s="73">
        <v>7.4323489</v>
      </c>
      <c r="I24" s="74">
        <v>18458.08420827</v>
      </c>
      <c r="J24" s="74">
        <v>30411.56376605</v>
      </c>
    </row>
    <row r="25" spans="1:10" ht="15">
      <c r="A25" s="49">
        <v>1993</v>
      </c>
      <c r="B25" s="73">
        <v>40.86800898</v>
      </c>
      <c r="C25" s="74">
        <v>11577.19688366</v>
      </c>
      <c r="D25" s="75">
        <v>26717.34166205</v>
      </c>
      <c r="E25" s="73">
        <v>30.21613143</v>
      </c>
      <c r="F25" s="74">
        <v>20977.2132964</v>
      </c>
      <c r="G25" s="75">
        <v>29444.37939058</v>
      </c>
      <c r="H25" s="73">
        <v>9.12547546</v>
      </c>
      <c r="I25" s="74">
        <v>17118.67739612</v>
      </c>
      <c r="J25" s="74">
        <v>29652.56234072</v>
      </c>
    </row>
    <row r="26" spans="1:10" ht="15">
      <c r="A26" s="49">
        <v>1994</v>
      </c>
      <c r="B26" s="73">
        <v>42.74422951</v>
      </c>
      <c r="C26" s="74">
        <v>11163.79459459</v>
      </c>
      <c r="D26" s="75">
        <v>26813.26387838</v>
      </c>
      <c r="E26" s="73">
        <v>27.63150248</v>
      </c>
      <c r="F26" s="74">
        <v>19536.64054054</v>
      </c>
      <c r="G26" s="75">
        <v>30532.2029527</v>
      </c>
      <c r="H26" s="73">
        <v>10.20695506</v>
      </c>
      <c r="I26" s="74">
        <v>20199.49084459</v>
      </c>
      <c r="J26" s="74">
        <v>33353.38687838</v>
      </c>
    </row>
    <row r="27" spans="1:10" ht="15">
      <c r="A27" s="49">
        <v>1995</v>
      </c>
      <c r="B27" s="73">
        <v>42.60409903</v>
      </c>
      <c r="C27" s="74">
        <v>10995.38194098</v>
      </c>
      <c r="D27" s="75">
        <v>26481.7612</v>
      </c>
      <c r="E27" s="73">
        <v>26.49776503</v>
      </c>
      <c r="F27" s="74">
        <v>20267.04552787</v>
      </c>
      <c r="G27" s="75">
        <v>30455.11634098</v>
      </c>
      <c r="H27" s="73">
        <v>10.91147209</v>
      </c>
      <c r="I27" s="74">
        <v>17586.29105574</v>
      </c>
      <c r="J27" s="74">
        <v>29254.30687213</v>
      </c>
    </row>
    <row r="28" spans="1:10" ht="15">
      <c r="A28" s="49">
        <v>1996</v>
      </c>
      <c r="B28" s="73">
        <v>45.80952522</v>
      </c>
      <c r="C28" s="74">
        <v>12652.77549458</v>
      </c>
      <c r="D28" s="75">
        <v>28481.92483727</v>
      </c>
      <c r="E28" s="73">
        <v>26.32126913</v>
      </c>
      <c r="F28" s="74">
        <v>22089.63721761</v>
      </c>
      <c r="G28" s="75">
        <v>32949.93618379</v>
      </c>
      <c r="H28" s="73">
        <v>7.82012294</v>
      </c>
      <c r="I28" s="74">
        <v>20062.85003191</v>
      </c>
      <c r="J28" s="74">
        <v>33485.92181238</v>
      </c>
    </row>
    <row r="29" spans="1:10" ht="15">
      <c r="A29" s="49">
        <v>1997</v>
      </c>
      <c r="B29" s="73">
        <v>37.81686434</v>
      </c>
      <c r="C29" s="74">
        <v>13090.12371803</v>
      </c>
      <c r="D29" s="75">
        <v>28273.17841547</v>
      </c>
      <c r="E29" s="73">
        <v>29.88173828</v>
      </c>
      <c r="F29" s="74">
        <v>21301.51366188</v>
      </c>
      <c r="G29" s="75">
        <v>32264.3491204</v>
      </c>
      <c r="H29" s="73">
        <v>10.65317028</v>
      </c>
      <c r="I29" s="74">
        <v>21481.88938241</v>
      </c>
      <c r="J29" s="74">
        <v>34921.31211479</v>
      </c>
    </row>
    <row r="30" spans="1:10" ht="15">
      <c r="A30" s="49">
        <v>1998</v>
      </c>
      <c r="B30" s="73">
        <v>42.33457989</v>
      </c>
      <c r="C30" s="74">
        <v>13320.98672393</v>
      </c>
      <c r="D30" s="75">
        <v>29459.06226994</v>
      </c>
      <c r="E30" s="73">
        <v>24.4038238</v>
      </c>
      <c r="F30" s="74">
        <v>24637.20858896</v>
      </c>
      <c r="G30" s="75">
        <v>33788.17177914</v>
      </c>
      <c r="H30" s="73">
        <v>10.60421737</v>
      </c>
      <c r="I30" s="74">
        <v>26185.83312883</v>
      </c>
      <c r="J30" s="74">
        <v>37922.99930061</v>
      </c>
    </row>
    <row r="31" spans="1:10" ht="15">
      <c r="A31" s="49">
        <v>1999</v>
      </c>
      <c r="B31" s="73">
        <v>47.15954974</v>
      </c>
      <c r="C31" s="74">
        <v>14497.70758123</v>
      </c>
      <c r="D31" s="75">
        <v>30080.67212996</v>
      </c>
      <c r="E31" s="73">
        <v>27.24572406</v>
      </c>
      <c r="F31" s="74">
        <v>23196.33212996</v>
      </c>
      <c r="G31" s="75">
        <v>32996.78245487</v>
      </c>
      <c r="H31" s="73">
        <v>7.91590961</v>
      </c>
      <c r="I31" s="74">
        <v>23061.02019254</v>
      </c>
      <c r="J31" s="74">
        <v>34185.59447653</v>
      </c>
    </row>
    <row r="32" spans="1:10" ht="15">
      <c r="A32" s="49">
        <v>2000</v>
      </c>
      <c r="B32" s="73">
        <v>39.71969717</v>
      </c>
      <c r="C32" s="74">
        <v>13936.39593968</v>
      </c>
      <c r="D32" s="75">
        <v>29549.9512761</v>
      </c>
      <c r="E32" s="73">
        <v>31.03536212</v>
      </c>
      <c r="F32" s="74">
        <v>20285.64222738</v>
      </c>
      <c r="G32" s="75">
        <v>31326.94158933</v>
      </c>
      <c r="H32" s="73">
        <v>8.66088466</v>
      </c>
      <c r="I32" s="74">
        <v>21031.04640371</v>
      </c>
      <c r="J32" s="74">
        <v>33024.06716937</v>
      </c>
    </row>
    <row r="33" spans="1:10" ht="15">
      <c r="A33" s="49">
        <v>2001</v>
      </c>
      <c r="B33" s="73">
        <v>44.43678859</v>
      </c>
      <c r="C33" s="74">
        <v>14078.08853933</v>
      </c>
      <c r="D33" s="75">
        <v>29747.05265169</v>
      </c>
      <c r="E33" s="73">
        <v>26.84048525</v>
      </c>
      <c r="F33" s="74">
        <v>23205.64044944</v>
      </c>
      <c r="G33" s="75">
        <v>33091.2432809</v>
      </c>
      <c r="H33" s="73">
        <v>9.18995436</v>
      </c>
      <c r="I33" s="74">
        <v>21906.12458427</v>
      </c>
      <c r="J33" s="74">
        <v>33496.05278652</v>
      </c>
    </row>
    <row r="34" spans="1:10" ht="15">
      <c r="A34" s="49">
        <v>2002</v>
      </c>
      <c r="B34" s="73">
        <v>42.5524162</v>
      </c>
      <c r="C34" s="74">
        <v>15307.03724291</v>
      </c>
      <c r="D34" s="75">
        <v>30491.61818788</v>
      </c>
      <c r="E34" s="73">
        <v>29.71408221</v>
      </c>
      <c r="F34" s="74">
        <v>23116.81520289</v>
      </c>
      <c r="G34" s="75">
        <v>32894.82303502</v>
      </c>
      <c r="H34" s="73">
        <v>8.0377458</v>
      </c>
      <c r="I34" s="74">
        <v>22195.20400222</v>
      </c>
      <c r="J34" s="74">
        <v>35218.94152307</v>
      </c>
    </row>
    <row r="35" spans="1:10" ht="15">
      <c r="A35" s="49">
        <v>2003</v>
      </c>
      <c r="B35" s="73">
        <v>44.64413001</v>
      </c>
      <c r="C35" s="74">
        <v>14840.49341317</v>
      </c>
      <c r="D35" s="75">
        <v>30860.23142079</v>
      </c>
      <c r="E35" s="73">
        <v>27.51117798</v>
      </c>
      <c r="F35" s="74">
        <v>23984.63581927</v>
      </c>
      <c r="G35" s="75">
        <v>34548.4937779</v>
      </c>
      <c r="H35" s="73">
        <v>11.25364261</v>
      </c>
      <c r="I35" s="74">
        <v>22897.83200871</v>
      </c>
      <c r="J35" s="74">
        <v>37096.23673381</v>
      </c>
    </row>
    <row r="36" spans="1:10" ht="15">
      <c r="A36" s="49">
        <v>2004</v>
      </c>
      <c r="B36" s="73">
        <v>45.65179834</v>
      </c>
      <c r="C36" s="74">
        <v>16306.6074855</v>
      </c>
      <c r="D36" s="75">
        <v>31450.70385872</v>
      </c>
      <c r="E36" s="73">
        <v>30.67068457</v>
      </c>
      <c r="F36" s="74">
        <v>23226.028466</v>
      </c>
      <c r="G36" s="75">
        <v>33623.91011597</v>
      </c>
      <c r="H36" s="73">
        <v>8.77915381</v>
      </c>
      <c r="I36" s="74">
        <v>22500.21507644</v>
      </c>
      <c r="J36" s="74">
        <v>32902.33063785</v>
      </c>
    </row>
    <row r="37" spans="1:10" ht="15">
      <c r="A37" s="49">
        <v>2005</v>
      </c>
      <c r="B37" s="73">
        <v>43.90535061</v>
      </c>
      <c r="C37" s="74">
        <v>15416.91015938</v>
      </c>
      <c r="D37" s="75">
        <v>31557.64938303</v>
      </c>
      <c r="E37" s="73">
        <v>30.68447058</v>
      </c>
      <c r="F37" s="74">
        <v>24776.54498715</v>
      </c>
      <c r="G37" s="75">
        <v>35504.19904884</v>
      </c>
      <c r="H37" s="73">
        <v>9.75656284</v>
      </c>
      <c r="I37" s="74">
        <v>21215.80152185</v>
      </c>
      <c r="J37" s="74">
        <v>33535.64355784</v>
      </c>
    </row>
    <row r="38" spans="1:10" ht="15">
      <c r="A38" s="49">
        <v>2006</v>
      </c>
      <c r="B38" s="73">
        <v>44.84720747</v>
      </c>
      <c r="C38" s="74">
        <v>14250.48201084</v>
      </c>
      <c r="D38" s="75">
        <v>31032.12106456</v>
      </c>
      <c r="E38" s="73">
        <v>29.01344362</v>
      </c>
      <c r="F38" s="74">
        <v>23072.20896994</v>
      </c>
      <c r="G38" s="75">
        <v>34119.72550025</v>
      </c>
      <c r="H38" s="73">
        <v>7.64407312</v>
      </c>
      <c r="I38" s="74">
        <v>20798.91779202</v>
      </c>
      <c r="J38" s="74">
        <v>34282.5881518</v>
      </c>
    </row>
    <row r="39" spans="1:10" ht="15">
      <c r="A39" s="49">
        <v>2007</v>
      </c>
      <c r="B39" s="73">
        <v>45.16983481</v>
      </c>
      <c r="C39" s="74">
        <v>15199.26086623</v>
      </c>
      <c r="D39" s="75">
        <v>31634.28772462</v>
      </c>
      <c r="E39" s="73">
        <v>30.70759763</v>
      </c>
      <c r="F39" s="74">
        <v>23340.77799109</v>
      </c>
      <c r="G39" s="75">
        <v>34872.39112656</v>
      </c>
      <c r="H39" s="73">
        <v>6.63264391</v>
      </c>
      <c r="I39" s="74">
        <v>24137.087093</v>
      </c>
      <c r="J39" s="74">
        <v>36254.64274881</v>
      </c>
    </row>
    <row r="40" spans="1:10" ht="15">
      <c r="A40" s="49">
        <v>2008</v>
      </c>
      <c r="B40" s="73">
        <v>44.76105483</v>
      </c>
      <c r="C40" s="74">
        <v>15730.95994333</v>
      </c>
      <c r="D40" s="75">
        <v>32675.30126362</v>
      </c>
      <c r="E40" s="73">
        <v>30.74493041</v>
      </c>
      <c r="F40" s="74">
        <v>26415.42793684</v>
      </c>
      <c r="G40" s="75">
        <v>37092.55481571</v>
      </c>
      <c r="H40" s="73">
        <v>8.36336968</v>
      </c>
      <c r="I40" s="74">
        <v>21973.00484884</v>
      </c>
      <c r="J40" s="74">
        <v>35686.73136211</v>
      </c>
    </row>
    <row r="41" spans="1:10" ht="15">
      <c r="A41" s="49">
        <v>2009</v>
      </c>
      <c r="B41" s="73">
        <v>40.75778933</v>
      </c>
      <c r="C41" s="74">
        <v>15958.65419833</v>
      </c>
      <c r="D41" s="75">
        <v>34424.94492635</v>
      </c>
      <c r="E41" s="73">
        <v>30.9414432</v>
      </c>
      <c r="F41" s="74">
        <v>27448.88522112</v>
      </c>
      <c r="G41" s="75">
        <v>39096.57496534</v>
      </c>
      <c r="H41" s="73">
        <v>8.36704343</v>
      </c>
      <c r="I41" s="74">
        <v>24110.33476283</v>
      </c>
      <c r="J41" s="74">
        <v>38151.8226368</v>
      </c>
    </row>
    <row r="42" spans="1:10" ht="15">
      <c r="A42" s="49">
        <v>2010</v>
      </c>
      <c r="B42" s="73">
        <v>42.62111415</v>
      </c>
      <c r="C42" s="74">
        <v>16318.71630766</v>
      </c>
      <c r="D42" s="75">
        <v>33724.9960957</v>
      </c>
      <c r="E42" s="73">
        <v>34.60582542</v>
      </c>
      <c r="F42" s="74">
        <v>25267.68976671</v>
      </c>
      <c r="G42" s="75">
        <v>36638.15016172</v>
      </c>
      <c r="H42" s="73">
        <v>7.95050349</v>
      </c>
      <c r="I42" s="74">
        <v>21679.67781983</v>
      </c>
      <c r="J42" s="74">
        <v>35891.7004932</v>
      </c>
    </row>
    <row r="43" spans="1:10" ht="15">
      <c r="A43" s="49">
        <v>2011</v>
      </c>
      <c r="B43" s="73">
        <v>42.17132036</v>
      </c>
      <c r="C43" s="74">
        <v>16339.43707747</v>
      </c>
      <c r="D43" s="75">
        <v>33499.3025846</v>
      </c>
      <c r="E43" s="73">
        <v>34.39199939</v>
      </c>
      <c r="F43" s="74">
        <v>25415.99844056</v>
      </c>
      <c r="G43" s="75">
        <v>36103.93410478</v>
      </c>
      <c r="H43" s="73">
        <v>9.21164295</v>
      </c>
      <c r="I43" s="74">
        <v>23301.38737031</v>
      </c>
      <c r="J43" s="74">
        <v>36962.99485207</v>
      </c>
    </row>
    <row r="44" spans="1:10" ht="15">
      <c r="A44" s="53">
        <v>2012</v>
      </c>
      <c r="B44" s="76">
        <v>41.60531856</v>
      </c>
      <c r="C44" s="77">
        <v>17500</v>
      </c>
      <c r="D44" s="78">
        <v>35159.5</v>
      </c>
      <c r="E44" s="76">
        <v>34.07909507</v>
      </c>
      <c r="F44" s="77">
        <v>25200</v>
      </c>
      <c r="G44" s="78">
        <v>36467.5</v>
      </c>
      <c r="H44" s="76">
        <v>9.81552861</v>
      </c>
      <c r="I44" s="77">
        <v>22800</v>
      </c>
      <c r="J44" s="77">
        <v>38148</v>
      </c>
    </row>
    <row r="45" spans="1:10" ht="15">
      <c r="A45" s="160" t="s">
        <v>774</v>
      </c>
      <c r="B45" s="160"/>
      <c r="C45" s="160"/>
      <c r="D45" s="160"/>
      <c r="E45" s="160"/>
      <c r="F45" s="160"/>
      <c r="G45" s="160"/>
      <c r="H45" s="160"/>
      <c r="I45" s="160"/>
      <c r="J45" s="160"/>
    </row>
    <row r="46" spans="1:10" s="89" customFormat="1" ht="36" customHeight="1">
      <c r="A46" s="165" t="s">
        <v>790</v>
      </c>
      <c r="B46" s="165"/>
      <c r="C46" s="165"/>
      <c r="D46" s="165"/>
      <c r="E46" s="165"/>
      <c r="F46" s="165"/>
      <c r="G46" s="165"/>
      <c r="H46" s="165"/>
      <c r="I46" s="165"/>
      <c r="J46" s="165"/>
    </row>
    <row r="47" spans="1:10" ht="17.25">
      <c r="A47" s="165" t="s">
        <v>775</v>
      </c>
      <c r="B47" s="165"/>
      <c r="C47" s="165"/>
      <c r="D47" s="165"/>
      <c r="E47" s="165"/>
      <c r="F47" s="165"/>
      <c r="G47" s="165"/>
      <c r="H47" s="165"/>
      <c r="I47" s="165"/>
      <c r="J47" s="165"/>
    </row>
    <row r="48" spans="1:10" ht="15">
      <c r="A48" s="145" t="s">
        <v>96</v>
      </c>
      <c r="B48" s="145"/>
      <c r="C48" s="145"/>
      <c r="D48" s="145"/>
      <c r="E48" s="145"/>
      <c r="F48" s="145"/>
      <c r="G48" s="145"/>
      <c r="H48" s="145"/>
      <c r="I48" s="145"/>
      <c r="J48" s="145"/>
    </row>
  </sheetData>
  <sheetProtection/>
  <mergeCells count="8">
    <mergeCell ref="A46:J46"/>
    <mergeCell ref="A47:J47"/>
    <mergeCell ref="A48:J48"/>
    <mergeCell ref="A3:J3"/>
    <mergeCell ref="C5:D5"/>
    <mergeCell ref="F5:G5"/>
    <mergeCell ref="I5:J5"/>
    <mergeCell ref="A45:J45"/>
  </mergeCells>
  <printOptions/>
  <pageMargins left="0.7" right="0.7" top="0.75" bottom="0.75" header="0.3" footer="0.3"/>
  <pageSetup fitToHeight="1" fitToWidth="1" horizontalDpi="600" verticalDpi="600" orientation="portrait" scale="77"/>
</worksheet>
</file>

<file path=xl/worksheets/sheet16.xml><?xml version="1.0" encoding="utf-8"?>
<worksheet xmlns="http://schemas.openxmlformats.org/spreadsheetml/2006/main" xmlns:r="http://schemas.openxmlformats.org/officeDocument/2006/relationships">
  <sheetPr>
    <pageSetUpPr fitToPage="1"/>
  </sheetPr>
  <dimension ref="A1:J48"/>
  <sheetViews>
    <sheetView zoomScaleSheetLayoutView="100" zoomScalePageLayoutView="0" workbookViewId="0" topLeftCell="A1">
      <selection activeCell="A2" sqref="A2:J2"/>
    </sheetView>
  </sheetViews>
  <sheetFormatPr defaultColWidth="8.421875" defaultRowHeight="15"/>
  <cols>
    <col min="1" max="1" width="9.421875" style="31" customWidth="1"/>
    <col min="2" max="2" width="13.00390625" style="31" customWidth="1"/>
    <col min="3" max="3" width="9.421875" style="31" customWidth="1"/>
    <col min="4" max="4" width="14.00390625" style="60" bestFit="1" customWidth="1"/>
    <col min="5" max="5" width="13.00390625" style="31" customWidth="1"/>
    <col min="6" max="6" width="9.421875" style="31" customWidth="1"/>
    <col min="7" max="7" width="14.00390625" style="60" bestFit="1" customWidth="1"/>
    <col min="8" max="8" width="13.00390625" style="31" customWidth="1"/>
    <col min="9" max="9" width="10.421875" style="31" bestFit="1" customWidth="1"/>
    <col min="10" max="10" width="14.00390625" style="61" bestFit="1" customWidth="1"/>
    <col min="11" max="16384" width="8.421875" style="31" customWidth="1"/>
  </cols>
  <sheetData>
    <row r="1" spans="1:4" ht="15">
      <c r="A1" s="2" t="s">
        <v>43</v>
      </c>
      <c r="B1" s="2"/>
      <c r="C1" s="2"/>
      <c r="D1" s="3"/>
    </row>
    <row r="2" spans="1:10" ht="15">
      <c r="A2" s="172" t="s">
        <v>796</v>
      </c>
      <c r="B2" s="172"/>
      <c r="C2" s="172"/>
      <c r="D2" s="172"/>
      <c r="E2" s="172"/>
      <c r="F2" s="172"/>
      <c r="G2" s="172"/>
      <c r="H2" s="172"/>
      <c r="I2" s="172"/>
      <c r="J2" s="172"/>
    </row>
    <row r="3" spans="1:10" ht="15" customHeight="1">
      <c r="A3" s="166" t="s">
        <v>201</v>
      </c>
      <c r="B3" s="166"/>
      <c r="C3" s="166"/>
      <c r="D3" s="166"/>
      <c r="E3" s="166"/>
      <c r="F3" s="166"/>
      <c r="G3" s="166"/>
      <c r="H3" s="166"/>
      <c r="I3" s="166"/>
      <c r="J3" s="166"/>
    </row>
    <row r="4" spans="1:10" ht="30">
      <c r="A4" s="80"/>
      <c r="B4" s="62" t="s">
        <v>13</v>
      </c>
      <c r="C4" s="63"/>
      <c r="D4" s="64"/>
      <c r="E4" s="62" t="s">
        <v>8</v>
      </c>
      <c r="F4" s="63"/>
      <c r="G4" s="65"/>
      <c r="H4" s="63" t="s">
        <v>14</v>
      </c>
      <c r="I4" s="63"/>
      <c r="J4" s="66"/>
    </row>
    <row r="5" spans="1:10" ht="15">
      <c r="A5" s="49"/>
      <c r="B5" s="67"/>
      <c r="C5" s="163" t="s">
        <v>795</v>
      </c>
      <c r="D5" s="167"/>
      <c r="E5" s="67"/>
      <c r="F5" s="168" t="s">
        <v>795</v>
      </c>
      <c r="G5" s="169"/>
      <c r="H5" s="68"/>
      <c r="I5" s="168" t="s">
        <v>795</v>
      </c>
      <c r="J5" s="170"/>
    </row>
    <row r="6" spans="1:10" ht="45">
      <c r="A6" s="69" t="s">
        <v>0</v>
      </c>
      <c r="B6" s="70" t="s">
        <v>9</v>
      </c>
      <c r="C6" s="71" t="s">
        <v>10</v>
      </c>
      <c r="D6" s="72" t="s">
        <v>11</v>
      </c>
      <c r="E6" s="70" t="s">
        <v>9</v>
      </c>
      <c r="F6" s="71" t="s">
        <v>10</v>
      </c>
      <c r="G6" s="72" t="s">
        <v>11</v>
      </c>
      <c r="H6" s="70" t="s">
        <v>9</v>
      </c>
      <c r="I6" s="71" t="s">
        <v>10</v>
      </c>
      <c r="J6" s="94" t="s">
        <v>11</v>
      </c>
    </row>
    <row r="7" spans="1:10" ht="15">
      <c r="A7" s="49">
        <v>1975</v>
      </c>
      <c r="B7" s="25">
        <f>17.49686492/100</f>
        <v>0.1749686492</v>
      </c>
      <c r="C7" s="11">
        <v>4238.49291045</v>
      </c>
      <c r="D7" s="12">
        <v>14539.31507463</v>
      </c>
      <c r="E7" s="25">
        <f>10.00671698/100</f>
        <v>0.10006716980000001</v>
      </c>
      <c r="F7" s="11">
        <v>8374.23447761</v>
      </c>
      <c r="G7" s="12">
        <v>13734.42955224</v>
      </c>
      <c r="H7" s="25">
        <f>0.85933009/100</f>
        <v>0.0085933009</v>
      </c>
      <c r="I7" s="11">
        <v>12843.91791045</v>
      </c>
      <c r="J7" s="11">
        <v>18223.37886194</v>
      </c>
    </row>
    <row r="8" spans="1:10" ht="15">
      <c r="A8" s="49">
        <v>1976</v>
      </c>
      <c r="B8" s="73">
        <v>16.86070172</v>
      </c>
      <c r="C8" s="74">
        <v>4365.33413732</v>
      </c>
      <c r="D8" s="75">
        <v>14572.66102113</v>
      </c>
      <c r="E8" s="73">
        <v>10.96631503</v>
      </c>
      <c r="F8" s="74">
        <v>8417.56008803</v>
      </c>
      <c r="G8" s="75">
        <v>14156.53014085</v>
      </c>
      <c r="H8" s="73">
        <v>0.97707308</v>
      </c>
      <c r="I8" s="74">
        <v>11877.91056338</v>
      </c>
      <c r="J8" s="74">
        <v>19255.1434507</v>
      </c>
    </row>
    <row r="9" spans="1:10" ht="15">
      <c r="A9" s="49">
        <v>1977</v>
      </c>
      <c r="B9" s="73">
        <v>18.02450449</v>
      </c>
      <c r="C9" s="74">
        <v>4151.01884679</v>
      </c>
      <c r="D9" s="75">
        <v>14492.65095552</v>
      </c>
      <c r="E9" s="73">
        <v>9.78758263</v>
      </c>
      <c r="F9" s="74">
        <v>8846.43360791</v>
      </c>
      <c r="G9" s="75">
        <v>14267.70958814</v>
      </c>
      <c r="H9" s="73">
        <v>0.94513256</v>
      </c>
      <c r="I9" s="74">
        <v>11402.06998353</v>
      </c>
      <c r="J9" s="74">
        <v>19352.51864909</v>
      </c>
    </row>
    <row r="10" spans="1:10" ht="15">
      <c r="A10" s="49">
        <v>1978</v>
      </c>
      <c r="B10" s="73">
        <v>19.18816128</v>
      </c>
      <c r="C10" s="74">
        <v>4223.52147239</v>
      </c>
      <c r="D10" s="75">
        <v>14956.54541411</v>
      </c>
      <c r="E10" s="73">
        <v>9.65270946</v>
      </c>
      <c r="F10" s="74">
        <v>7655.13266871</v>
      </c>
      <c r="G10" s="75">
        <v>14319.49759202</v>
      </c>
      <c r="H10" s="73">
        <v>1.20622765</v>
      </c>
      <c r="I10" s="74">
        <v>10111.81432515</v>
      </c>
      <c r="J10" s="74">
        <v>20100.44260736</v>
      </c>
    </row>
    <row r="11" spans="1:10" ht="15">
      <c r="A11" s="49">
        <v>1979</v>
      </c>
      <c r="B11" s="73">
        <v>19.75941451</v>
      </c>
      <c r="C11" s="74">
        <v>3640.5430982</v>
      </c>
      <c r="D11" s="75">
        <v>14101.94680498</v>
      </c>
      <c r="E11" s="73">
        <v>9.44803815</v>
      </c>
      <c r="F11" s="74">
        <v>7233.47665284</v>
      </c>
      <c r="G11" s="75">
        <v>13846.4422545</v>
      </c>
      <c r="H11" s="73">
        <v>1.36583667</v>
      </c>
      <c r="I11" s="74">
        <v>10524.8830982</v>
      </c>
      <c r="J11" s="74">
        <v>20851.3930982</v>
      </c>
    </row>
    <row r="12" spans="1:10" ht="15">
      <c r="A12" s="49">
        <v>1980</v>
      </c>
      <c r="B12" s="73">
        <v>19.83861866</v>
      </c>
      <c r="C12" s="74">
        <v>3879.20488513</v>
      </c>
      <c r="D12" s="75">
        <v>14406.88967352</v>
      </c>
      <c r="E12" s="73">
        <v>9.76679408</v>
      </c>
      <c r="F12" s="74">
        <v>7492.02660218</v>
      </c>
      <c r="G12" s="75">
        <v>13874.12333736</v>
      </c>
      <c r="H12" s="73">
        <v>1.07277195</v>
      </c>
      <c r="I12" s="74">
        <v>9720.21081016</v>
      </c>
      <c r="J12" s="74">
        <v>18180.65122128</v>
      </c>
    </row>
    <row r="13" spans="1:10" ht="15">
      <c r="A13" s="49">
        <v>1981</v>
      </c>
      <c r="B13" s="73">
        <v>20.57561787</v>
      </c>
      <c r="C13" s="74">
        <v>3282.5992053</v>
      </c>
      <c r="D13" s="75">
        <v>13994.10540839</v>
      </c>
      <c r="E13" s="73">
        <v>9.51557449</v>
      </c>
      <c r="F13" s="74">
        <v>7161.05602097</v>
      </c>
      <c r="G13" s="75">
        <v>14130.88037528</v>
      </c>
      <c r="H13" s="73">
        <v>0.82035444</v>
      </c>
      <c r="I13" s="74">
        <v>6976.78974614</v>
      </c>
      <c r="J13" s="74">
        <v>16829.65310155</v>
      </c>
    </row>
    <row r="14" spans="1:10" ht="15">
      <c r="A14" s="49">
        <v>1982</v>
      </c>
      <c r="B14" s="73">
        <v>20.96212578</v>
      </c>
      <c r="C14" s="74">
        <v>2959.55647423</v>
      </c>
      <c r="D14" s="75">
        <v>14135.37164948</v>
      </c>
      <c r="E14" s="73">
        <v>9.04327058</v>
      </c>
      <c r="F14" s="74">
        <v>6454.95590722</v>
      </c>
      <c r="G14" s="75">
        <v>14177.95519588</v>
      </c>
      <c r="H14" s="73">
        <v>0.85453297</v>
      </c>
      <c r="I14" s="74">
        <v>9339.99117526</v>
      </c>
      <c r="J14" s="74">
        <v>17856.70045361</v>
      </c>
    </row>
    <row r="15" spans="1:10" ht="15">
      <c r="A15" s="49">
        <v>1983</v>
      </c>
      <c r="B15" s="73">
        <v>21.14058326</v>
      </c>
      <c r="C15" s="74">
        <v>3459.46733668</v>
      </c>
      <c r="D15" s="75">
        <v>14390.23096482</v>
      </c>
      <c r="E15" s="73">
        <v>9.16150684</v>
      </c>
      <c r="F15" s="74">
        <v>7683.47695477</v>
      </c>
      <c r="G15" s="75">
        <v>14391.3841206</v>
      </c>
      <c r="H15" s="73">
        <v>1.34909796</v>
      </c>
      <c r="I15" s="74">
        <v>9707.26534673</v>
      </c>
      <c r="J15" s="74">
        <v>19465.26954774</v>
      </c>
    </row>
    <row r="16" spans="1:10" ht="15">
      <c r="A16" s="49">
        <v>1984</v>
      </c>
      <c r="B16" s="73">
        <v>21.81444742</v>
      </c>
      <c r="C16" s="74">
        <v>3345.90873674</v>
      </c>
      <c r="D16" s="75">
        <v>14605.15718419</v>
      </c>
      <c r="E16" s="73">
        <v>9.86504791</v>
      </c>
      <c r="F16" s="74">
        <v>7529.40110897</v>
      </c>
      <c r="G16" s="75">
        <v>14162.57666345</v>
      </c>
      <c r="H16" s="73">
        <v>1.40510082</v>
      </c>
      <c r="I16" s="74">
        <v>8170.03641273</v>
      </c>
      <c r="J16" s="74">
        <v>18109.28845709</v>
      </c>
    </row>
    <row r="17" spans="1:10" ht="15">
      <c r="A17" s="49">
        <v>1985</v>
      </c>
      <c r="B17" s="73">
        <v>22.76170159</v>
      </c>
      <c r="C17" s="74">
        <v>3429.373829</v>
      </c>
      <c r="D17" s="75">
        <v>14854.22184015</v>
      </c>
      <c r="E17" s="73">
        <v>9.98604296</v>
      </c>
      <c r="F17" s="74">
        <v>7217.0404461</v>
      </c>
      <c r="G17" s="75">
        <v>14470.33671004</v>
      </c>
      <c r="H17" s="73">
        <v>1.30821629</v>
      </c>
      <c r="I17" s="74">
        <v>8445.47286245</v>
      </c>
      <c r="J17" s="74">
        <v>18460.60936803</v>
      </c>
    </row>
    <row r="18" spans="1:10" ht="15">
      <c r="A18" s="49">
        <v>1986</v>
      </c>
      <c r="B18" s="73">
        <v>24.34287083</v>
      </c>
      <c r="C18" s="74">
        <v>3483.03594521</v>
      </c>
      <c r="D18" s="75">
        <v>15139.26093151</v>
      </c>
      <c r="E18" s="73">
        <v>9.16233826</v>
      </c>
      <c r="F18" s="74">
        <v>7521.42960731</v>
      </c>
      <c r="G18" s="75">
        <v>14736.88854795</v>
      </c>
      <c r="H18" s="73">
        <v>1.33036957</v>
      </c>
      <c r="I18" s="74">
        <v>7946.85457534</v>
      </c>
      <c r="J18" s="74">
        <v>19703.67265753</v>
      </c>
    </row>
    <row r="19" spans="1:10" ht="15">
      <c r="A19" s="49">
        <v>1987</v>
      </c>
      <c r="B19" s="73">
        <v>24.10869904</v>
      </c>
      <c r="C19" s="74">
        <v>3517.98872247</v>
      </c>
      <c r="D19" s="75">
        <v>15006.04155066</v>
      </c>
      <c r="E19" s="73">
        <v>8.65016373</v>
      </c>
      <c r="F19" s="74">
        <v>7699.13853744</v>
      </c>
      <c r="G19" s="75">
        <v>14557.19471366</v>
      </c>
      <c r="H19" s="73">
        <v>1.53865664</v>
      </c>
      <c r="I19" s="74">
        <v>10917.89603524</v>
      </c>
      <c r="J19" s="74">
        <v>20792.52644934</v>
      </c>
    </row>
    <row r="20" spans="1:10" ht="15">
      <c r="A20" s="49">
        <v>1988</v>
      </c>
      <c r="B20" s="73">
        <v>26.3611617</v>
      </c>
      <c r="C20" s="74">
        <v>3547.18535593</v>
      </c>
      <c r="D20" s="75">
        <v>14711.87347458</v>
      </c>
      <c r="E20" s="73">
        <v>8.60641033</v>
      </c>
      <c r="F20" s="74">
        <v>7071.0339661</v>
      </c>
      <c r="G20" s="75">
        <v>15557.83050847</v>
      </c>
      <c r="H20" s="73">
        <v>1.48906643</v>
      </c>
      <c r="I20" s="74">
        <v>8646.26430508</v>
      </c>
      <c r="J20" s="74">
        <v>18837.61565254</v>
      </c>
    </row>
    <row r="21" spans="1:10" ht="15">
      <c r="A21" s="49">
        <v>1989</v>
      </c>
      <c r="B21" s="73">
        <v>27.13285218</v>
      </c>
      <c r="C21" s="74">
        <v>3632.63119259</v>
      </c>
      <c r="D21" s="75">
        <v>14793.10233683</v>
      </c>
      <c r="E21" s="73">
        <v>9.38434841</v>
      </c>
      <c r="F21" s="74">
        <v>7622.14597905</v>
      </c>
      <c r="G21" s="75">
        <v>14929.93853344</v>
      </c>
      <c r="H21" s="73">
        <v>1.49593571</v>
      </c>
      <c r="I21" s="74">
        <v>8169.49076551</v>
      </c>
      <c r="J21" s="74">
        <v>20161.1493473</v>
      </c>
    </row>
    <row r="22" spans="1:10" ht="15">
      <c r="A22" s="49">
        <v>1990</v>
      </c>
      <c r="B22" s="73">
        <v>26.3442817</v>
      </c>
      <c r="C22" s="74">
        <v>3826.39990762</v>
      </c>
      <c r="D22" s="75">
        <v>15112.15974596</v>
      </c>
      <c r="E22" s="73">
        <v>9.15725119</v>
      </c>
      <c r="F22" s="74">
        <v>8479.55658199</v>
      </c>
      <c r="G22" s="75">
        <v>15786.1078368</v>
      </c>
      <c r="H22" s="73">
        <v>1.61937519</v>
      </c>
      <c r="I22" s="74">
        <v>7345.41588915</v>
      </c>
      <c r="J22" s="74">
        <v>18168.33326405</v>
      </c>
    </row>
    <row r="23" spans="1:10" ht="15">
      <c r="A23" s="49">
        <v>1991</v>
      </c>
      <c r="B23" s="73">
        <v>27.36785577</v>
      </c>
      <c r="C23" s="74">
        <v>3847.13117647</v>
      </c>
      <c r="D23" s="75">
        <v>15110.11389706</v>
      </c>
      <c r="E23" s="73">
        <v>8.86442309</v>
      </c>
      <c r="F23" s="74">
        <v>8436.69117647</v>
      </c>
      <c r="G23" s="75">
        <v>15138.79864706</v>
      </c>
      <c r="H23" s="73">
        <v>1.59713534</v>
      </c>
      <c r="I23" s="74">
        <v>7815.75070588</v>
      </c>
      <c r="J23" s="74">
        <v>17089.36164706</v>
      </c>
    </row>
    <row r="24" spans="1:10" ht="15">
      <c r="A24" s="49">
        <v>1992</v>
      </c>
      <c r="B24" s="73">
        <v>27.7029281</v>
      </c>
      <c r="C24" s="74">
        <v>3741.70262482</v>
      </c>
      <c r="D24" s="75">
        <v>15256.52238231</v>
      </c>
      <c r="E24" s="73">
        <v>8.72653486</v>
      </c>
      <c r="F24" s="74">
        <v>7856.59343795</v>
      </c>
      <c r="G24" s="75">
        <v>15713.18687589</v>
      </c>
      <c r="H24" s="73">
        <v>1.20974099</v>
      </c>
      <c r="I24" s="74">
        <v>5711.57975036</v>
      </c>
      <c r="J24" s="74">
        <v>17677.33523538</v>
      </c>
    </row>
    <row r="25" spans="1:10" ht="15">
      <c r="A25" s="49">
        <v>1993</v>
      </c>
      <c r="B25" s="73">
        <v>28.73231586</v>
      </c>
      <c r="C25" s="74">
        <v>3972.95706371</v>
      </c>
      <c r="D25" s="75">
        <v>15661.39674515</v>
      </c>
      <c r="E25" s="73">
        <v>7.55380621</v>
      </c>
      <c r="F25" s="74">
        <v>8716.66779778</v>
      </c>
      <c r="G25" s="75">
        <v>15778.99627424</v>
      </c>
      <c r="H25" s="73">
        <v>1.46876686</v>
      </c>
      <c r="I25" s="74">
        <v>9785.39324792</v>
      </c>
      <c r="J25" s="74">
        <v>20738.83587258</v>
      </c>
    </row>
    <row r="26" spans="1:10" ht="15">
      <c r="A26" s="49">
        <v>1994</v>
      </c>
      <c r="B26" s="73">
        <v>25.34330198</v>
      </c>
      <c r="C26" s="74">
        <v>3555.35847297</v>
      </c>
      <c r="D26" s="75">
        <v>15491.31552703</v>
      </c>
      <c r="E26" s="73">
        <v>7.71799189</v>
      </c>
      <c r="F26" s="74">
        <v>9303.16216216</v>
      </c>
      <c r="G26" s="75">
        <v>16384.41909459</v>
      </c>
      <c r="H26" s="73">
        <v>1.35060697</v>
      </c>
      <c r="I26" s="74">
        <v>9228.73686486</v>
      </c>
      <c r="J26" s="74">
        <v>21165.46918243</v>
      </c>
    </row>
    <row r="27" spans="1:10" ht="15">
      <c r="A27" s="49">
        <v>1995</v>
      </c>
      <c r="B27" s="73">
        <v>26.66994622</v>
      </c>
      <c r="C27" s="74">
        <v>3873.28768525</v>
      </c>
      <c r="D27" s="75">
        <v>15876.86805246</v>
      </c>
      <c r="E27" s="73">
        <v>7.24643685</v>
      </c>
      <c r="F27" s="74">
        <v>8298.82734426</v>
      </c>
      <c r="G27" s="75">
        <v>16667.62666885</v>
      </c>
      <c r="H27" s="73">
        <v>2.18335288</v>
      </c>
      <c r="I27" s="74">
        <v>10921.64802623</v>
      </c>
      <c r="J27" s="74">
        <v>20255.75972459</v>
      </c>
    </row>
    <row r="28" spans="1:10" ht="15">
      <c r="A28" s="49">
        <v>1996</v>
      </c>
      <c r="B28" s="73">
        <v>26.93059426</v>
      </c>
      <c r="C28" s="74">
        <v>3883.69914486</v>
      </c>
      <c r="D28" s="75">
        <v>16054.67335035</v>
      </c>
      <c r="E28" s="73">
        <v>6.64315264</v>
      </c>
      <c r="F28" s="74">
        <v>8786.64964901</v>
      </c>
      <c r="G28" s="75">
        <v>17160.32676452</v>
      </c>
      <c r="H28" s="73">
        <v>1.27306815</v>
      </c>
      <c r="I28" s="74">
        <v>10895.44556477</v>
      </c>
      <c r="J28" s="74">
        <v>21878.75762604</v>
      </c>
    </row>
    <row r="29" spans="1:10" ht="15">
      <c r="A29" s="49">
        <v>1997</v>
      </c>
      <c r="B29" s="73">
        <v>24.19754242</v>
      </c>
      <c r="C29" s="74">
        <v>3762.12217093</v>
      </c>
      <c r="D29" s="75">
        <v>16001.90320649</v>
      </c>
      <c r="E29" s="73">
        <v>7.85455262</v>
      </c>
      <c r="F29" s="74">
        <v>8589.32002495</v>
      </c>
      <c r="G29" s="75">
        <v>16763.48958203</v>
      </c>
      <c r="H29" s="73">
        <v>1.3313184</v>
      </c>
      <c r="I29" s="74">
        <v>9104.67922645</v>
      </c>
      <c r="J29" s="74">
        <v>20245.74307548</v>
      </c>
    </row>
    <row r="30" spans="1:10" ht="15">
      <c r="A30" s="49">
        <v>1998</v>
      </c>
      <c r="B30" s="73">
        <v>25.12826589</v>
      </c>
      <c r="C30" s="74">
        <v>4020.79244172</v>
      </c>
      <c r="D30" s="75">
        <v>16340.80457669</v>
      </c>
      <c r="E30" s="73">
        <v>6.8894251</v>
      </c>
      <c r="F30" s="74">
        <v>7923.32628221</v>
      </c>
      <c r="G30" s="75">
        <v>17094.70315951</v>
      </c>
      <c r="H30" s="73">
        <v>1.35834144</v>
      </c>
      <c r="I30" s="74">
        <v>9241.0649816</v>
      </c>
      <c r="J30" s="74">
        <v>19812.53922699</v>
      </c>
    </row>
    <row r="31" spans="1:10" ht="15">
      <c r="A31" s="49">
        <v>1999</v>
      </c>
      <c r="B31" s="73">
        <v>26.05617073</v>
      </c>
      <c r="C31" s="74">
        <v>4042.78931408</v>
      </c>
      <c r="D31" s="75">
        <v>16543.95545126</v>
      </c>
      <c r="E31" s="73">
        <v>6.99854637</v>
      </c>
      <c r="F31" s="74">
        <v>9941.28519856</v>
      </c>
      <c r="G31" s="75">
        <v>18250.54274368</v>
      </c>
      <c r="H31" s="73">
        <v>0.84704842</v>
      </c>
      <c r="I31" s="74">
        <v>15740.36823105</v>
      </c>
      <c r="J31" s="74">
        <v>24091.04779783</v>
      </c>
    </row>
    <row r="32" spans="1:10" ht="15">
      <c r="A32" s="49">
        <v>2000</v>
      </c>
      <c r="B32" s="73">
        <v>24.19503391</v>
      </c>
      <c r="C32" s="74">
        <v>4118.35807425</v>
      </c>
      <c r="D32" s="75">
        <v>16603.87802784</v>
      </c>
      <c r="E32" s="73">
        <v>7.22173458</v>
      </c>
      <c r="F32" s="74">
        <v>7986.47331787</v>
      </c>
      <c r="G32" s="75">
        <v>16817.5161891</v>
      </c>
      <c r="H32" s="73">
        <v>1.3712917</v>
      </c>
      <c r="I32" s="74">
        <v>11979.7099768</v>
      </c>
      <c r="J32" s="74">
        <v>23960.75103248</v>
      </c>
    </row>
    <row r="33" spans="1:10" ht="15">
      <c r="A33" s="49">
        <v>2001</v>
      </c>
      <c r="B33" s="73">
        <v>24.24458428</v>
      </c>
      <c r="C33" s="74">
        <v>3867.60674157</v>
      </c>
      <c r="D33" s="75">
        <v>16646.17941573</v>
      </c>
      <c r="E33" s="73">
        <v>7.03357728</v>
      </c>
      <c r="F33" s="74">
        <v>9282.25617978</v>
      </c>
      <c r="G33" s="75">
        <v>17056.14573034</v>
      </c>
      <c r="H33" s="73">
        <v>1.02674323</v>
      </c>
      <c r="I33" s="74">
        <v>9282.25617978</v>
      </c>
      <c r="J33" s="74">
        <v>21658.59775281</v>
      </c>
    </row>
    <row r="34" spans="1:10" ht="15">
      <c r="A34" s="49">
        <v>2002</v>
      </c>
      <c r="B34" s="73">
        <v>24.43159373</v>
      </c>
      <c r="C34" s="74">
        <v>4033.40431351</v>
      </c>
      <c r="D34" s="75">
        <v>16592.82837132</v>
      </c>
      <c r="E34" s="73">
        <v>7.07576198</v>
      </c>
      <c r="F34" s="74">
        <v>9643.43346304</v>
      </c>
      <c r="G34" s="75">
        <v>18636.31784325</v>
      </c>
      <c r="H34" s="73">
        <v>1.52265274</v>
      </c>
      <c r="I34" s="74">
        <v>9865.38550306</v>
      </c>
      <c r="J34" s="74">
        <v>20381.95788216</v>
      </c>
    </row>
    <row r="35" spans="1:10" ht="15">
      <c r="A35" s="49">
        <v>2003</v>
      </c>
      <c r="B35" s="73">
        <v>24.46893596</v>
      </c>
      <c r="C35" s="74">
        <v>4122.35928144</v>
      </c>
      <c r="D35" s="75">
        <v>16724.28668481</v>
      </c>
      <c r="E35" s="73">
        <v>6.4585818</v>
      </c>
      <c r="F35" s="74">
        <v>8694.43048449</v>
      </c>
      <c r="G35" s="75">
        <v>16994.11383778</v>
      </c>
      <c r="H35" s="73">
        <v>0.9820731</v>
      </c>
      <c r="I35" s="74">
        <v>9541.38793685</v>
      </c>
      <c r="J35" s="74">
        <v>22225.76252586</v>
      </c>
    </row>
    <row r="36" spans="1:10" ht="15">
      <c r="A36" s="49">
        <v>2004</v>
      </c>
      <c r="B36" s="73">
        <v>25.04165979</v>
      </c>
      <c r="C36" s="74">
        <v>3955.68297312</v>
      </c>
      <c r="D36" s="75">
        <v>16716.69205061</v>
      </c>
      <c r="E36" s="73">
        <v>5.9171304</v>
      </c>
      <c r="F36" s="74">
        <v>10277.5175962</v>
      </c>
      <c r="G36" s="75">
        <v>19474.78293094</v>
      </c>
      <c r="H36" s="73">
        <v>0.97173825</v>
      </c>
      <c r="I36" s="74">
        <v>10364.61520295</v>
      </c>
      <c r="J36" s="74">
        <v>20665.11688983</v>
      </c>
    </row>
    <row r="37" spans="1:10" ht="15">
      <c r="A37" s="49">
        <v>2005</v>
      </c>
      <c r="B37" s="73">
        <v>25.13858114</v>
      </c>
      <c r="C37" s="74">
        <v>4537.64723907</v>
      </c>
      <c r="D37" s="75">
        <v>16822.0942108</v>
      </c>
      <c r="E37" s="73">
        <v>6.47511867</v>
      </c>
      <c r="F37" s="74">
        <v>8282.44503856</v>
      </c>
      <c r="G37" s="75">
        <v>16622.70201542</v>
      </c>
      <c r="H37" s="73">
        <v>1.34708483</v>
      </c>
      <c r="I37" s="74">
        <v>10052.19825193</v>
      </c>
      <c r="J37" s="74">
        <v>20885.44758869</v>
      </c>
    </row>
    <row r="38" spans="1:10" ht="15">
      <c r="A38" s="49">
        <v>2006</v>
      </c>
      <c r="B38" s="73">
        <v>25.75395757</v>
      </c>
      <c r="C38" s="74">
        <v>4438.00725481</v>
      </c>
      <c r="D38" s="75">
        <v>17080.22058157</v>
      </c>
      <c r="E38" s="73">
        <v>6.35720496</v>
      </c>
      <c r="F38" s="74">
        <v>8143.13257762</v>
      </c>
      <c r="G38" s="75">
        <v>16842.71254805</v>
      </c>
      <c r="H38" s="73">
        <v>1.18212488</v>
      </c>
      <c r="I38" s="74">
        <v>10721.79122721</v>
      </c>
      <c r="J38" s="74">
        <v>21885.799793</v>
      </c>
    </row>
    <row r="39" spans="1:10" ht="15">
      <c r="A39" s="49">
        <v>2007</v>
      </c>
      <c r="B39" s="73">
        <v>23.36799642</v>
      </c>
      <c r="C39" s="74">
        <v>4288.83491399</v>
      </c>
      <c r="D39" s="75">
        <v>16514.32734987</v>
      </c>
      <c r="E39" s="73">
        <v>6.24533889</v>
      </c>
      <c r="F39" s="74">
        <v>9251.72400553</v>
      </c>
      <c r="G39" s="75">
        <v>18404.32239671</v>
      </c>
      <c r="H39" s="73">
        <v>1.0820134</v>
      </c>
      <c r="I39" s="74">
        <v>10553.57374059</v>
      </c>
      <c r="J39" s="74">
        <v>20862.63763247</v>
      </c>
    </row>
    <row r="40" spans="1:10" ht="15">
      <c r="A40" s="49">
        <v>2008</v>
      </c>
      <c r="B40" s="73">
        <v>23.16948528</v>
      </c>
      <c r="C40" s="74">
        <v>4027.12574549</v>
      </c>
      <c r="D40" s="75">
        <v>16868.83271257</v>
      </c>
      <c r="E40" s="73">
        <v>6.13638797</v>
      </c>
      <c r="F40" s="74">
        <v>9438.575966</v>
      </c>
      <c r="G40" s="75">
        <v>19259.93862395</v>
      </c>
      <c r="H40" s="73">
        <v>1.16280637</v>
      </c>
      <c r="I40" s="74">
        <v>11299.02416196</v>
      </c>
      <c r="J40" s="74">
        <v>24029.56567877</v>
      </c>
    </row>
    <row r="41" spans="1:10" ht="15">
      <c r="A41" s="49">
        <v>2009</v>
      </c>
      <c r="B41" s="73">
        <v>23.81223836</v>
      </c>
      <c r="C41" s="74">
        <v>4468.42317553</v>
      </c>
      <c r="D41" s="75">
        <v>17827.94456009</v>
      </c>
      <c r="E41" s="73">
        <v>6.05728301</v>
      </c>
      <c r="F41" s="74">
        <v>9524.12482556</v>
      </c>
      <c r="G41" s="75">
        <v>20044.0696731</v>
      </c>
      <c r="H41" s="73">
        <v>0.96791977</v>
      </c>
      <c r="I41" s="74">
        <v>11656.20102646</v>
      </c>
      <c r="J41" s="74">
        <v>23579.44353317</v>
      </c>
    </row>
    <row r="42" spans="1:10" ht="15">
      <c r="A42" s="49">
        <v>2010</v>
      </c>
      <c r="B42" s="73">
        <v>21.19752516</v>
      </c>
      <c r="C42" s="74">
        <v>4211.28162778</v>
      </c>
      <c r="D42" s="75">
        <v>18096.929975</v>
      </c>
      <c r="E42" s="73">
        <v>6.29885454</v>
      </c>
      <c r="F42" s="74">
        <v>10040.22181084</v>
      </c>
      <c r="G42" s="75">
        <v>20522.6281926</v>
      </c>
      <c r="H42" s="73">
        <v>1.19089385</v>
      </c>
      <c r="I42" s="74">
        <v>12431.70336522</v>
      </c>
      <c r="J42" s="74">
        <v>24199.07705366</v>
      </c>
    </row>
    <row r="43" spans="1:10" ht="15">
      <c r="A43" s="49">
        <v>2011</v>
      </c>
      <c r="B43" s="73">
        <v>22.2685114</v>
      </c>
      <c r="C43" s="74">
        <v>4269.88773801</v>
      </c>
      <c r="D43" s="75">
        <v>17645.81939731</v>
      </c>
      <c r="E43" s="73">
        <v>6.09117366</v>
      </c>
      <c r="F43" s="74">
        <v>10314.82880712</v>
      </c>
      <c r="G43" s="75">
        <v>21772.86922409</v>
      </c>
      <c r="H43" s="73">
        <v>1.36948284</v>
      </c>
      <c r="I43" s="74">
        <v>12199.67925147</v>
      </c>
      <c r="J43" s="74">
        <v>23157.53281913</v>
      </c>
    </row>
    <row r="44" spans="1:10" ht="15">
      <c r="A44" s="53">
        <v>2012</v>
      </c>
      <c r="B44" s="76">
        <v>20.79941809</v>
      </c>
      <c r="C44" s="77">
        <v>3840</v>
      </c>
      <c r="D44" s="78">
        <v>17411</v>
      </c>
      <c r="E44" s="76">
        <v>6.59249698</v>
      </c>
      <c r="F44" s="77">
        <v>7888</v>
      </c>
      <c r="G44" s="78">
        <v>17999</v>
      </c>
      <c r="H44" s="76">
        <v>1.11219571</v>
      </c>
      <c r="I44" s="77">
        <v>14298</v>
      </c>
      <c r="J44" s="77">
        <v>25457</v>
      </c>
    </row>
    <row r="45" spans="1:10" ht="15">
      <c r="A45" s="160" t="s">
        <v>774</v>
      </c>
      <c r="B45" s="160"/>
      <c r="C45" s="160"/>
      <c r="D45" s="160"/>
      <c r="E45" s="160"/>
      <c r="F45" s="160"/>
      <c r="G45" s="160"/>
      <c r="H45" s="160"/>
      <c r="I45" s="160"/>
      <c r="J45" s="160"/>
    </row>
    <row r="46" spans="1:10" ht="36" customHeight="1">
      <c r="A46" s="165" t="s">
        <v>787</v>
      </c>
      <c r="B46" s="165"/>
      <c r="C46" s="165"/>
      <c r="D46" s="165"/>
      <c r="E46" s="165"/>
      <c r="F46" s="165"/>
      <c r="G46" s="165"/>
      <c r="H46" s="165"/>
      <c r="I46" s="165"/>
      <c r="J46" s="165"/>
    </row>
    <row r="47" spans="1:10" ht="17.25">
      <c r="A47" s="165" t="s">
        <v>775</v>
      </c>
      <c r="B47" s="165"/>
      <c r="C47" s="165"/>
      <c r="D47" s="165"/>
      <c r="E47" s="165"/>
      <c r="F47" s="165"/>
      <c r="G47" s="165"/>
      <c r="H47" s="165"/>
      <c r="I47" s="165"/>
      <c r="J47" s="165"/>
    </row>
    <row r="48" spans="1:10" ht="15">
      <c r="A48" s="145" t="s">
        <v>96</v>
      </c>
      <c r="B48" s="145"/>
      <c r="C48" s="145"/>
      <c r="D48" s="145"/>
      <c r="E48" s="145"/>
      <c r="F48" s="145"/>
      <c r="G48" s="145"/>
      <c r="H48" s="145"/>
      <c r="I48" s="145"/>
      <c r="J48" s="145"/>
    </row>
  </sheetData>
  <sheetProtection/>
  <mergeCells count="9">
    <mergeCell ref="A2:J2"/>
    <mergeCell ref="A45:J45"/>
    <mergeCell ref="A46:J46"/>
    <mergeCell ref="A47:J47"/>
    <mergeCell ref="A48:J48"/>
    <mergeCell ref="A3:J3"/>
    <mergeCell ref="C5:D5"/>
    <mergeCell ref="F5:G5"/>
    <mergeCell ref="I5:J5"/>
  </mergeCells>
  <printOptions/>
  <pageMargins left="0.7" right="0.7" top="0.75" bottom="0.75" header="0.3" footer="0.3"/>
  <pageSetup fitToHeight="1" fitToWidth="1" horizontalDpi="600" verticalDpi="600" orientation="portrait" scale="75"/>
</worksheet>
</file>

<file path=xl/worksheets/sheet17.xml><?xml version="1.0" encoding="utf-8"?>
<worksheet xmlns="http://schemas.openxmlformats.org/spreadsheetml/2006/main" xmlns:r="http://schemas.openxmlformats.org/officeDocument/2006/relationships">
  <sheetPr>
    <pageSetUpPr fitToPage="1"/>
  </sheetPr>
  <dimension ref="A1:J48"/>
  <sheetViews>
    <sheetView zoomScaleSheetLayoutView="100" zoomScalePageLayoutView="0" workbookViewId="0" topLeftCell="A1">
      <selection activeCell="A2" sqref="A2:J2"/>
    </sheetView>
  </sheetViews>
  <sheetFormatPr defaultColWidth="8.421875" defaultRowHeight="15"/>
  <cols>
    <col min="1" max="1" width="9.421875" style="31" customWidth="1"/>
    <col min="2" max="2" width="13.00390625" style="31" customWidth="1"/>
    <col min="3" max="3" width="9.421875" style="31" customWidth="1"/>
    <col min="4" max="4" width="14.00390625" style="60" bestFit="1" customWidth="1"/>
    <col min="5" max="5" width="13.00390625" style="31" customWidth="1"/>
    <col min="6" max="6" width="10.7109375" style="31" customWidth="1"/>
    <col min="7" max="7" width="14.00390625" style="60" bestFit="1" customWidth="1"/>
    <col min="8" max="8" width="13.00390625" style="31" customWidth="1"/>
    <col min="9" max="9" width="10.421875" style="31" bestFit="1" customWidth="1"/>
    <col min="10" max="10" width="14.00390625" style="61" bestFit="1" customWidth="1"/>
    <col min="11" max="16384" width="8.421875" style="31" customWidth="1"/>
  </cols>
  <sheetData>
    <row r="1" spans="1:4" ht="15">
      <c r="A1" s="2" t="s">
        <v>44</v>
      </c>
      <c r="B1" s="2"/>
      <c r="C1" s="2"/>
      <c r="D1" s="3"/>
    </row>
    <row r="2" spans="1:10" ht="15" customHeight="1">
      <c r="A2" s="172" t="s">
        <v>797</v>
      </c>
      <c r="B2" s="172"/>
      <c r="C2" s="172"/>
      <c r="D2" s="172"/>
      <c r="E2" s="172"/>
      <c r="F2" s="172"/>
      <c r="G2" s="172"/>
      <c r="H2" s="172"/>
      <c r="I2" s="172"/>
      <c r="J2" s="172"/>
    </row>
    <row r="3" spans="1:10" ht="15" customHeight="1">
      <c r="A3" s="166" t="s">
        <v>202</v>
      </c>
      <c r="B3" s="166"/>
      <c r="C3" s="166"/>
      <c r="D3" s="166"/>
      <c r="E3" s="166"/>
      <c r="F3" s="166"/>
      <c r="G3" s="166"/>
      <c r="H3" s="166"/>
      <c r="I3" s="166"/>
      <c r="J3" s="166"/>
    </row>
    <row r="4" spans="1:10" ht="30">
      <c r="A4" s="80"/>
      <c r="B4" s="62" t="s">
        <v>13</v>
      </c>
      <c r="C4" s="63"/>
      <c r="D4" s="64"/>
      <c r="E4" s="62" t="s">
        <v>8</v>
      </c>
      <c r="F4" s="63"/>
      <c r="G4" s="65"/>
      <c r="H4" s="63" t="s">
        <v>14</v>
      </c>
      <c r="I4" s="63"/>
      <c r="J4" s="66"/>
    </row>
    <row r="5" spans="1:10" ht="15">
      <c r="A5" s="49"/>
      <c r="B5" s="67"/>
      <c r="C5" s="163" t="s">
        <v>795</v>
      </c>
      <c r="D5" s="167"/>
      <c r="E5" s="67"/>
      <c r="F5" s="168" t="s">
        <v>795</v>
      </c>
      <c r="G5" s="169"/>
      <c r="H5" s="68"/>
      <c r="I5" s="168" t="s">
        <v>795</v>
      </c>
      <c r="J5" s="170"/>
    </row>
    <row r="6" spans="1:10" ht="45">
      <c r="A6" s="69" t="s">
        <v>0</v>
      </c>
      <c r="B6" s="70" t="s">
        <v>9</v>
      </c>
      <c r="C6" s="71" t="s">
        <v>10</v>
      </c>
      <c r="D6" s="72" t="s">
        <v>11</v>
      </c>
      <c r="E6" s="70" t="s">
        <v>9</v>
      </c>
      <c r="F6" s="71" t="s">
        <v>10</v>
      </c>
      <c r="G6" s="72" t="s">
        <v>11</v>
      </c>
      <c r="H6" s="70" t="s">
        <v>9</v>
      </c>
      <c r="I6" s="71" t="s">
        <v>10</v>
      </c>
      <c r="J6" s="94" t="s">
        <v>11</v>
      </c>
    </row>
    <row r="7" spans="1:10" ht="15">
      <c r="A7" s="49">
        <v>1975</v>
      </c>
      <c r="B7" s="25">
        <f>24.07476253/100</f>
        <v>0.24074762530000002</v>
      </c>
      <c r="C7" s="11">
        <v>5056.22235075</v>
      </c>
      <c r="D7" s="12">
        <v>15566.82850746</v>
      </c>
      <c r="E7" s="25">
        <f>15.48201576/100</f>
        <v>0.1548201576</v>
      </c>
      <c r="F7" s="11">
        <v>10831.70410448</v>
      </c>
      <c r="G7" s="12">
        <v>17810.23283582</v>
      </c>
      <c r="H7" s="25">
        <f>1.0033642/100</f>
        <v>0.010033642</v>
      </c>
      <c r="I7" s="11">
        <v>15952.14604478</v>
      </c>
      <c r="J7" s="11">
        <v>24300.69268657</v>
      </c>
    </row>
    <row r="8" spans="1:10" ht="15">
      <c r="A8" s="49">
        <v>1976</v>
      </c>
      <c r="B8" s="73">
        <v>27.26420045</v>
      </c>
      <c r="C8" s="74">
        <v>5454.14260563</v>
      </c>
      <c r="D8" s="75">
        <v>16792.6990669</v>
      </c>
      <c r="E8" s="73">
        <v>14.08709539</v>
      </c>
      <c r="F8" s="74">
        <v>12120.31690141</v>
      </c>
      <c r="G8" s="75">
        <v>19950.04161972</v>
      </c>
      <c r="H8" s="73">
        <v>1.7602715</v>
      </c>
      <c r="I8" s="74">
        <v>12322.3221831</v>
      </c>
      <c r="J8" s="74">
        <v>20148.00679577</v>
      </c>
    </row>
    <row r="9" spans="1:10" ht="15">
      <c r="A9" s="49">
        <v>1977</v>
      </c>
      <c r="B9" s="73">
        <v>24.69237475</v>
      </c>
      <c r="C9" s="74">
        <v>5481.76441516</v>
      </c>
      <c r="D9" s="75">
        <v>16350.7800659</v>
      </c>
      <c r="E9" s="73">
        <v>15.15285435</v>
      </c>
      <c r="F9" s="74">
        <v>11281.09311367</v>
      </c>
      <c r="G9" s="75">
        <v>19989.53747941</v>
      </c>
      <c r="H9" s="73">
        <v>2.83870879</v>
      </c>
      <c r="I9" s="74">
        <v>9980.59176277</v>
      </c>
      <c r="J9" s="74">
        <v>19738.13242175</v>
      </c>
    </row>
    <row r="10" spans="1:10" ht="15">
      <c r="A10" s="49">
        <v>1978</v>
      </c>
      <c r="B10" s="73">
        <v>26.54758265</v>
      </c>
      <c r="C10" s="74">
        <v>5025.99055215</v>
      </c>
      <c r="D10" s="75">
        <v>16290.47427914</v>
      </c>
      <c r="E10" s="73">
        <v>15.22948407</v>
      </c>
      <c r="F10" s="74">
        <v>10206.84355828</v>
      </c>
      <c r="G10" s="75">
        <v>18502.54365031</v>
      </c>
      <c r="H10" s="73">
        <v>2.37938864</v>
      </c>
      <c r="I10" s="74">
        <v>12142.62423313</v>
      </c>
      <c r="J10" s="74">
        <v>21694.82196319</v>
      </c>
    </row>
    <row r="11" spans="1:10" ht="15">
      <c r="A11" s="49">
        <v>1979</v>
      </c>
      <c r="B11" s="73">
        <v>28.05035268</v>
      </c>
      <c r="C11" s="74">
        <v>4883.15218534</v>
      </c>
      <c r="D11" s="75">
        <v>15679.40968188</v>
      </c>
      <c r="E11" s="73">
        <v>16.55536059</v>
      </c>
      <c r="F11" s="74">
        <v>9521.90871369</v>
      </c>
      <c r="G11" s="75">
        <v>17425.09294606</v>
      </c>
      <c r="H11" s="73">
        <v>3.01137311</v>
      </c>
      <c r="I11" s="74">
        <v>14600.26002766</v>
      </c>
      <c r="J11" s="74">
        <v>22189.22127248</v>
      </c>
    </row>
    <row r="12" spans="1:10" ht="15">
      <c r="A12" s="49">
        <v>1980</v>
      </c>
      <c r="B12" s="73">
        <v>28.96392045</v>
      </c>
      <c r="C12" s="74">
        <v>4461.9180653</v>
      </c>
      <c r="D12" s="75">
        <v>15511.26989117</v>
      </c>
      <c r="E12" s="73">
        <v>16.24244802</v>
      </c>
      <c r="F12" s="74">
        <v>9961.62055623</v>
      </c>
      <c r="G12" s="75">
        <v>16783.52700121</v>
      </c>
      <c r="H12" s="73">
        <v>2.4898896</v>
      </c>
      <c r="I12" s="74">
        <v>11487.77412334</v>
      </c>
      <c r="J12" s="74">
        <v>21642.24499395</v>
      </c>
    </row>
    <row r="13" spans="1:10" ht="15">
      <c r="A13" s="49">
        <v>1981</v>
      </c>
      <c r="B13" s="73">
        <v>30.08608414</v>
      </c>
      <c r="C13" s="74">
        <v>4432.52207506</v>
      </c>
      <c r="D13" s="75">
        <v>16139.44609272</v>
      </c>
      <c r="E13" s="73">
        <v>14.6504423</v>
      </c>
      <c r="F13" s="74">
        <v>10891.33995585</v>
      </c>
      <c r="G13" s="75">
        <v>17773.14708609</v>
      </c>
      <c r="H13" s="73">
        <v>2.0835785</v>
      </c>
      <c r="I13" s="74">
        <v>9624.90507726</v>
      </c>
      <c r="J13" s="74">
        <v>20465.58763797</v>
      </c>
    </row>
    <row r="14" spans="1:10" ht="15">
      <c r="A14" s="49">
        <v>1982</v>
      </c>
      <c r="B14" s="73">
        <v>29.08722623</v>
      </c>
      <c r="C14" s="74">
        <v>4352.98474227</v>
      </c>
      <c r="D14" s="75">
        <v>15850.54226804</v>
      </c>
      <c r="E14" s="73">
        <v>15.37459813</v>
      </c>
      <c r="F14" s="74">
        <v>9983.47587629</v>
      </c>
      <c r="G14" s="75">
        <v>18736.76041237</v>
      </c>
      <c r="H14" s="73">
        <v>2.95871848</v>
      </c>
      <c r="I14" s="74">
        <v>9463.01030928</v>
      </c>
      <c r="J14" s="74">
        <v>20857.65759794</v>
      </c>
    </row>
    <row r="15" spans="1:10" ht="15">
      <c r="A15" s="49">
        <v>1983</v>
      </c>
      <c r="B15" s="73">
        <v>32.19796718</v>
      </c>
      <c r="C15" s="74">
        <v>4158.27973869</v>
      </c>
      <c r="D15" s="75">
        <v>16217.98287437</v>
      </c>
      <c r="E15" s="73">
        <v>15.31994079</v>
      </c>
      <c r="F15" s="74">
        <v>11070.29547739</v>
      </c>
      <c r="G15" s="75">
        <v>18605.01533668</v>
      </c>
      <c r="H15" s="73">
        <v>2.85766902</v>
      </c>
      <c r="I15" s="74">
        <v>11485.43155779</v>
      </c>
      <c r="J15" s="74">
        <v>23261.45837186</v>
      </c>
    </row>
    <row r="16" spans="1:10" ht="15">
      <c r="A16" s="49">
        <v>1984</v>
      </c>
      <c r="B16" s="73">
        <v>29.96356453</v>
      </c>
      <c r="C16" s="74">
        <v>4713.48254581</v>
      </c>
      <c r="D16" s="75">
        <v>16782.65334619</v>
      </c>
      <c r="E16" s="73">
        <v>16.66608491</v>
      </c>
      <c r="F16" s="74">
        <v>11064.51301832</v>
      </c>
      <c r="G16" s="75">
        <v>18212.18842816</v>
      </c>
      <c r="H16" s="73">
        <v>3.37675103</v>
      </c>
      <c r="I16" s="74">
        <v>12117.85465767</v>
      </c>
      <c r="J16" s="74">
        <v>21741.768081</v>
      </c>
    </row>
    <row r="17" spans="1:10" ht="15">
      <c r="A17" s="49">
        <v>1985</v>
      </c>
      <c r="B17" s="73">
        <v>28.69886552</v>
      </c>
      <c r="C17" s="74">
        <v>4299.51345725</v>
      </c>
      <c r="D17" s="75">
        <v>16848.29182156</v>
      </c>
      <c r="E17" s="73">
        <v>16.48457751</v>
      </c>
      <c r="F17" s="74">
        <v>10184.68577138</v>
      </c>
      <c r="G17" s="75">
        <v>18507.52866171</v>
      </c>
      <c r="H17" s="73">
        <v>3.10344117</v>
      </c>
      <c r="I17" s="74">
        <v>11408.31962361</v>
      </c>
      <c r="J17" s="74">
        <v>20188.09245353</v>
      </c>
    </row>
    <row r="18" spans="1:10" ht="15">
      <c r="A18" s="49">
        <v>1986</v>
      </c>
      <c r="B18" s="73">
        <v>31.10262459</v>
      </c>
      <c r="C18" s="74">
        <v>4615.75611872</v>
      </c>
      <c r="D18" s="75">
        <v>17138.54871233</v>
      </c>
      <c r="E18" s="73">
        <v>16.00584327</v>
      </c>
      <c r="F18" s="74">
        <v>11867.88962557</v>
      </c>
      <c r="G18" s="75">
        <v>19364.1709589</v>
      </c>
      <c r="H18" s="73">
        <v>3.45866131</v>
      </c>
      <c r="I18" s="74">
        <v>11656.2249863</v>
      </c>
      <c r="J18" s="74">
        <v>22763.3793242</v>
      </c>
    </row>
    <row r="19" spans="1:10" ht="15">
      <c r="A19" s="49">
        <v>1987</v>
      </c>
      <c r="B19" s="73">
        <v>32.07455971</v>
      </c>
      <c r="C19" s="74">
        <v>5034.36317181</v>
      </c>
      <c r="D19" s="75">
        <v>17355.41103084</v>
      </c>
      <c r="E19" s="73">
        <v>15.9057922</v>
      </c>
      <c r="F19" s="74">
        <v>12130.99559471</v>
      </c>
      <c r="G19" s="75">
        <v>18875.82914537</v>
      </c>
      <c r="H19" s="73">
        <v>3.80948699</v>
      </c>
      <c r="I19" s="74">
        <v>12333.17885463</v>
      </c>
      <c r="J19" s="74">
        <v>23412.8214978</v>
      </c>
    </row>
    <row r="20" spans="1:10" ht="15">
      <c r="A20" s="49">
        <v>1988</v>
      </c>
      <c r="B20" s="73">
        <v>33.96009182</v>
      </c>
      <c r="C20" s="74">
        <v>4685.82407627</v>
      </c>
      <c r="D20" s="75">
        <v>17163.20414407</v>
      </c>
      <c r="E20" s="73">
        <v>15.55554941</v>
      </c>
      <c r="F20" s="74">
        <v>12610.59399153</v>
      </c>
      <c r="G20" s="75">
        <v>19729.27381356</v>
      </c>
      <c r="H20" s="73">
        <v>2.95357901</v>
      </c>
      <c r="I20" s="74">
        <v>12784.64722034</v>
      </c>
      <c r="J20" s="74">
        <v>22364.38135593</v>
      </c>
    </row>
    <row r="21" spans="1:10" ht="15">
      <c r="A21" s="49">
        <v>1989</v>
      </c>
      <c r="B21" s="73">
        <v>33.80362018</v>
      </c>
      <c r="C21" s="74">
        <v>4633.01473811</v>
      </c>
      <c r="D21" s="75">
        <v>17041.65389202</v>
      </c>
      <c r="E21" s="73">
        <v>15.14736419</v>
      </c>
      <c r="F21" s="74">
        <v>11238.13493151</v>
      </c>
      <c r="G21" s="75">
        <v>18861.20547945</v>
      </c>
      <c r="H21" s="73">
        <v>3.56395335</v>
      </c>
      <c r="I21" s="74">
        <v>12709.12404512</v>
      </c>
      <c r="J21" s="74">
        <v>23066.14481869</v>
      </c>
    </row>
    <row r="22" spans="1:10" ht="15">
      <c r="A22" s="49">
        <v>1990</v>
      </c>
      <c r="B22" s="73">
        <v>34.33424945</v>
      </c>
      <c r="C22" s="74">
        <v>5299.72286374</v>
      </c>
      <c r="D22" s="75">
        <v>17489.08545035</v>
      </c>
      <c r="E22" s="73">
        <v>15.4917128</v>
      </c>
      <c r="F22" s="74">
        <v>11659.39030023</v>
      </c>
      <c r="G22" s="75">
        <v>19797.99804465</v>
      </c>
      <c r="H22" s="73">
        <v>4.56658038</v>
      </c>
      <c r="I22" s="74">
        <v>9908.71518091</v>
      </c>
      <c r="J22" s="74">
        <v>20112.4482679</v>
      </c>
    </row>
    <row r="23" spans="1:10" ht="15">
      <c r="A23" s="49">
        <v>1991</v>
      </c>
      <c r="B23" s="73">
        <v>37.09768724</v>
      </c>
      <c r="C23" s="74">
        <v>5031.64261765</v>
      </c>
      <c r="D23" s="75">
        <v>17039.58516912</v>
      </c>
      <c r="E23" s="73">
        <v>15.97623602</v>
      </c>
      <c r="F23" s="74">
        <v>11541.39352941</v>
      </c>
      <c r="G23" s="75">
        <v>18629.05778676</v>
      </c>
      <c r="H23" s="73">
        <v>3.54054962</v>
      </c>
      <c r="I23" s="74">
        <v>12209.57947059</v>
      </c>
      <c r="J23" s="74">
        <v>22441.59852941</v>
      </c>
    </row>
    <row r="24" spans="1:10" ht="15">
      <c r="A24" s="49">
        <v>1992</v>
      </c>
      <c r="B24" s="73">
        <v>36.40150852</v>
      </c>
      <c r="C24" s="74">
        <v>4992.21041369</v>
      </c>
      <c r="D24" s="75">
        <v>17104.45863053</v>
      </c>
      <c r="E24" s="73">
        <v>14.98067982</v>
      </c>
      <c r="F24" s="74">
        <v>11870.82164765</v>
      </c>
      <c r="G24" s="75">
        <v>19530.18185449</v>
      </c>
      <c r="H24" s="73">
        <v>3.68008211</v>
      </c>
      <c r="I24" s="74">
        <v>10999.23081312</v>
      </c>
      <c r="J24" s="74">
        <v>21004.92991441</v>
      </c>
    </row>
    <row r="25" spans="1:10" ht="15">
      <c r="A25" s="49">
        <v>1993</v>
      </c>
      <c r="B25" s="73">
        <v>34.97834011</v>
      </c>
      <c r="C25" s="74">
        <v>5139.41725762</v>
      </c>
      <c r="D25" s="75">
        <v>17032.86152355</v>
      </c>
      <c r="E25" s="73">
        <v>14.2400972</v>
      </c>
      <c r="F25" s="74">
        <v>12395.62603878</v>
      </c>
      <c r="G25" s="75">
        <v>20363.78872576</v>
      </c>
      <c r="H25" s="73">
        <v>4.0875281</v>
      </c>
      <c r="I25" s="74">
        <v>10134.21887812</v>
      </c>
      <c r="J25" s="74">
        <v>21492.90312327</v>
      </c>
    </row>
    <row r="26" spans="1:10" ht="15">
      <c r="A26" s="49">
        <v>1994</v>
      </c>
      <c r="B26" s="73">
        <v>34.33340573</v>
      </c>
      <c r="C26" s="74">
        <v>4967.88859459</v>
      </c>
      <c r="D26" s="75">
        <v>17547.31436487</v>
      </c>
      <c r="E26" s="73">
        <v>13.70630466</v>
      </c>
      <c r="F26" s="74">
        <v>11154.49143243</v>
      </c>
      <c r="G26" s="75">
        <v>18773.78124324</v>
      </c>
      <c r="H26" s="73">
        <v>3.81457941</v>
      </c>
      <c r="I26" s="74">
        <v>11861.53175676</v>
      </c>
      <c r="J26" s="74">
        <v>23065.64005405</v>
      </c>
    </row>
    <row r="27" spans="1:10" ht="15">
      <c r="A27" s="49">
        <v>1995</v>
      </c>
      <c r="B27" s="73">
        <v>33.47238178</v>
      </c>
      <c r="C27" s="74">
        <v>5281.75593443</v>
      </c>
      <c r="D27" s="75">
        <v>17971.51314098</v>
      </c>
      <c r="E27" s="73">
        <v>12.77024601</v>
      </c>
      <c r="F27" s="74">
        <v>11285.80327869</v>
      </c>
      <c r="G27" s="75">
        <v>18708.85228852</v>
      </c>
      <c r="H27" s="73">
        <v>4.05476755</v>
      </c>
      <c r="I27" s="74">
        <v>12790.57704918</v>
      </c>
      <c r="J27" s="74">
        <v>24269.74375738</v>
      </c>
    </row>
    <row r="28" spans="1:10" ht="15">
      <c r="A28" s="49">
        <v>1996</v>
      </c>
      <c r="B28" s="73">
        <v>34.59146872</v>
      </c>
      <c r="C28" s="74">
        <v>5711.32227186</v>
      </c>
      <c r="D28" s="75">
        <v>18320.16451819</v>
      </c>
      <c r="E28" s="73">
        <v>12.11327391</v>
      </c>
      <c r="F28" s="74">
        <v>12266.16291002</v>
      </c>
      <c r="G28" s="75">
        <v>21087.95915763</v>
      </c>
      <c r="H28" s="73">
        <v>2.75359674</v>
      </c>
      <c r="I28" s="74">
        <v>10883.73003191</v>
      </c>
      <c r="J28" s="74">
        <v>21883.15095086</v>
      </c>
    </row>
    <row r="29" spans="1:10" ht="15">
      <c r="A29" s="49">
        <v>1997</v>
      </c>
      <c r="B29" s="73">
        <v>33.61057862</v>
      </c>
      <c r="C29" s="74">
        <v>5540.11141609</v>
      </c>
      <c r="D29" s="75">
        <v>18520.00552714</v>
      </c>
      <c r="E29" s="73">
        <v>13.89673393</v>
      </c>
      <c r="F29" s="74">
        <v>11166.11603244</v>
      </c>
      <c r="G29" s="75">
        <v>19323.10694947</v>
      </c>
      <c r="H29" s="73">
        <v>3.99284282</v>
      </c>
      <c r="I29" s="74">
        <v>13880.34116032</v>
      </c>
      <c r="J29" s="74">
        <v>25089.40379289</v>
      </c>
    </row>
    <row r="30" spans="1:10" ht="15">
      <c r="A30" s="49">
        <v>1998</v>
      </c>
      <c r="B30" s="73">
        <v>35.9029946</v>
      </c>
      <c r="C30" s="74">
        <v>5676.4128589</v>
      </c>
      <c r="D30" s="75">
        <v>19005.84662577</v>
      </c>
      <c r="E30" s="73">
        <v>12.32615322</v>
      </c>
      <c r="F30" s="74">
        <v>12189.08296933</v>
      </c>
      <c r="G30" s="75">
        <v>20948.66650307</v>
      </c>
      <c r="H30" s="73">
        <v>3.39632494</v>
      </c>
      <c r="I30" s="74">
        <v>14571.14907975</v>
      </c>
      <c r="J30" s="74">
        <v>25793.0456319</v>
      </c>
    </row>
    <row r="31" spans="1:10" ht="15">
      <c r="A31" s="49">
        <v>1999</v>
      </c>
      <c r="B31" s="73">
        <v>37.85234593</v>
      </c>
      <c r="C31" s="74">
        <v>5964.77111913</v>
      </c>
      <c r="D31" s="75">
        <v>19004.42353791</v>
      </c>
      <c r="E31" s="73">
        <v>12.06033014</v>
      </c>
      <c r="F31" s="74">
        <v>13213.62490975</v>
      </c>
      <c r="G31" s="75">
        <v>21660.95586041</v>
      </c>
      <c r="H31" s="73">
        <v>3.26969732</v>
      </c>
      <c r="I31" s="74">
        <v>14340.30389892</v>
      </c>
      <c r="J31" s="74">
        <v>24687.52490975</v>
      </c>
    </row>
    <row r="32" spans="1:10" ht="15">
      <c r="A32" s="49">
        <v>2000</v>
      </c>
      <c r="B32" s="73">
        <v>33.64071378</v>
      </c>
      <c r="C32" s="74">
        <v>6229.44918794</v>
      </c>
      <c r="D32" s="75">
        <v>18903.98234339</v>
      </c>
      <c r="E32" s="73">
        <v>13.32429493</v>
      </c>
      <c r="F32" s="74">
        <v>13001.97856148</v>
      </c>
      <c r="G32" s="75">
        <v>21092.27603248</v>
      </c>
      <c r="H32" s="73">
        <v>2.59450253</v>
      </c>
      <c r="I32" s="74">
        <v>13326.76180974</v>
      </c>
      <c r="J32" s="74">
        <v>25884.1600232</v>
      </c>
    </row>
    <row r="33" spans="1:10" ht="15">
      <c r="A33" s="49">
        <v>2001</v>
      </c>
      <c r="B33" s="73">
        <v>33.63565852</v>
      </c>
      <c r="C33" s="74">
        <v>6033.46651685</v>
      </c>
      <c r="D33" s="75">
        <v>19294.20083146</v>
      </c>
      <c r="E33" s="73">
        <v>11.87119561</v>
      </c>
      <c r="F33" s="74">
        <v>11633.76107865</v>
      </c>
      <c r="G33" s="75">
        <v>20869.60597753</v>
      </c>
      <c r="H33" s="73">
        <v>2.68998998</v>
      </c>
      <c r="I33" s="74">
        <v>14255.99844944</v>
      </c>
      <c r="J33" s="74">
        <v>24891.91698876</v>
      </c>
    </row>
    <row r="34" spans="1:10" ht="15">
      <c r="A34" s="49">
        <v>2002</v>
      </c>
      <c r="B34" s="73">
        <v>33.85620433</v>
      </c>
      <c r="C34" s="74">
        <v>5510.53340745</v>
      </c>
      <c r="D34" s="75">
        <v>18518.96389105</v>
      </c>
      <c r="E34" s="73">
        <v>12.22365</v>
      </c>
      <c r="F34" s="74">
        <v>12245.62979433</v>
      </c>
      <c r="G34" s="75">
        <v>20878.79879933</v>
      </c>
      <c r="H34" s="73">
        <v>2.15589214</v>
      </c>
      <c r="I34" s="74">
        <v>12934.44647026</v>
      </c>
      <c r="J34" s="74">
        <v>23603.45142857</v>
      </c>
    </row>
    <row r="35" spans="1:10" ht="15">
      <c r="A35" s="49">
        <v>2003</v>
      </c>
      <c r="B35" s="73">
        <v>35.363384</v>
      </c>
      <c r="C35" s="74">
        <v>5996.15895482</v>
      </c>
      <c r="D35" s="75">
        <v>18985.33829069</v>
      </c>
      <c r="E35" s="73">
        <v>11.3574368</v>
      </c>
      <c r="F35" s="74">
        <v>12741.83777899</v>
      </c>
      <c r="G35" s="75">
        <v>21865.99298857</v>
      </c>
      <c r="H35" s="73">
        <v>3.69522987</v>
      </c>
      <c r="I35" s="74">
        <v>17223.96659771</v>
      </c>
      <c r="J35" s="74">
        <v>27732.23516603</v>
      </c>
    </row>
    <row r="36" spans="1:10" ht="15">
      <c r="A36" s="49">
        <v>2004</v>
      </c>
      <c r="B36" s="73">
        <v>34.82602404</v>
      </c>
      <c r="C36" s="74">
        <v>5806.5071165</v>
      </c>
      <c r="D36" s="75">
        <v>19111.87623616</v>
      </c>
      <c r="E36" s="73">
        <v>12.27966716</v>
      </c>
      <c r="F36" s="74">
        <v>13630.77545598</v>
      </c>
      <c r="G36" s="75">
        <v>21557.86735899</v>
      </c>
      <c r="H36" s="73">
        <v>2.81640464</v>
      </c>
      <c r="I36" s="74">
        <v>13550.93598313</v>
      </c>
      <c r="J36" s="74">
        <v>24362.53126516</v>
      </c>
    </row>
    <row r="37" spans="1:10" ht="15">
      <c r="A37" s="49">
        <v>2005</v>
      </c>
      <c r="B37" s="73">
        <v>33.55001313</v>
      </c>
      <c r="C37" s="74">
        <v>5726.92139846</v>
      </c>
      <c r="D37" s="75">
        <v>19328.06476093</v>
      </c>
      <c r="E37" s="73">
        <v>12.83450045</v>
      </c>
      <c r="F37" s="74">
        <v>13478.44047301</v>
      </c>
      <c r="G37" s="75">
        <v>22485.30449357</v>
      </c>
      <c r="H37" s="73">
        <v>2.85744585</v>
      </c>
      <c r="I37" s="74">
        <v>13223.59601028</v>
      </c>
      <c r="J37" s="74">
        <v>25590.6314653</v>
      </c>
    </row>
    <row r="38" spans="1:10" ht="15">
      <c r="A38" s="49">
        <v>2006</v>
      </c>
      <c r="B38" s="73">
        <v>35.11372318</v>
      </c>
      <c r="C38" s="74">
        <v>6107.34943322</v>
      </c>
      <c r="D38" s="75">
        <v>19183.86316412</v>
      </c>
      <c r="E38" s="73">
        <v>12.23030686</v>
      </c>
      <c r="F38" s="74">
        <v>12214.69886644</v>
      </c>
      <c r="G38" s="75">
        <v>21023.98492854</v>
      </c>
      <c r="H38" s="73">
        <v>2.43565554</v>
      </c>
      <c r="I38" s="74">
        <v>12323.27396747</v>
      </c>
      <c r="J38" s="74">
        <v>24405.0814342</v>
      </c>
    </row>
    <row r="39" spans="1:10" ht="15">
      <c r="A39" s="49">
        <v>2007</v>
      </c>
      <c r="B39" s="73">
        <v>33.63961676</v>
      </c>
      <c r="C39" s="74">
        <v>5685.9553784</v>
      </c>
      <c r="D39" s="75">
        <v>19259.00547151</v>
      </c>
      <c r="E39" s="73">
        <v>10.43020129</v>
      </c>
      <c r="F39" s="74">
        <v>13216.74857933</v>
      </c>
      <c r="G39" s="75">
        <v>21629.75974793</v>
      </c>
      <c r="H39" s="73">
        <v>1.97001323</v>
      </c>
      <c r="I39" s="74">
        <v>12886.32986484</v>
      </c>
      <c r="J39" s="74">
        <v>25686.75086392</v>
      </c>
    </row>
    <row r="40" spans="1:10" ht="15">
      <c r="A40" s="49">
        <v>2008</v>
      </c>
      <c r="B40" s="73">
        <v>32.89797546</v>
      </c>
      <c r="C40" s="74">
        <v>5788.99325915</v>
      </c>
      <c r="D40" s="75">
        <v>19159.26048031</v>
      </c>
      <c r="E40" s="73">
        <v>11.45024191</v>
      </c>
      <c r="F40" s="74">
        <v>12584.76795466</v>
      </c>
      <c r="G40" s="75">
        <v>21170.2015264</v>
      </c>
      <c r="H40" s="73">
        <v>3.09045635</v>
      </c>
      <c r="I40" s="74">
        <v>13503.45601536</v>
      </c>
      <c r="J40" s="74">
        <v>25589.02817449</v>
      </c>
    </row>
    <row r="41" spans="1:10" ht="15">
      <c r="A41" s="49">
        <v>2009</v>
      </c>
      <c r="B41" s="73">
        <v>34.03039893</v>
      </c>
      <c r="C41" s="74">
        <v>5957.89756738</v>
      </c>
      <c r="D41" s="75">
        <v>20274.93820384</v>
      </c>
      <c r="E41" s="73">
        <v>11.28554589</v>
      </c>
      <c r="F41" s="74">
        <v>12856.29182217</v>
      </c>
      <c r="G41" s="75">
        <v>22449.57081593</v>
      </c>
      <c r="H41" s="73">
        <v>3.01317117</v>
      </c>
      <c r="I41" s="74">
        <v>14177.66838979</v>
      </c>
      <c r="J41" s="74">
        <v>27727.09775932</v>
      </c>
    </row>
    <row r="42" spans="1:10" ht="15">
      <c r="A42" s="49">
        <v>2010</v>
      </c>
      <c r="B42" s="73">
        <v>29.77531786</v>
      </c>
      <c r="C42" s="74">
        <v>5685.23019751</v>
      </c>
      <c r="D42" s="75">
        <v>20245.73642557</v>
      </c>
      <c r="E42" s="73">
        <v>12.38243846</v>
      </c>
      <c r="F42" s="74">
        <v>12633.84488335</v>
      </c>
      <c r="G42" s="75">
        <v>22471.92517606</v>
      </c>
      <c r="H42" s="73">
        <v>2.98228712</v>
      </c>
      <c r="I42" s="74">
        <v>13160.25508683</v>
      </c>
      <c r="J42" s="74">
        <v>26091.52173514</v>
      </c>
    </row>
    <row r="43" spans="1:10" ht="15">
      <c r="A43" s="49">
        <v>2011</v>
      </c>
      <c r="B43" s="73">
        <v>32.1281392</v>
      </c>
      <c r="C43" s="74">
        <v>6235.56105741</v>
      </c>
      <c r="D43" s="75">
        <v>20714.03872906</v>
      </c>
      <c r="E43" s="73">
        <v>11.74603993</v>
      </c>
      <c r="F43" s="74">
        <v>12199.67925147</v>
      </c>
      <c r="G43" s="75">
        <v>22425.55206404</v>
      </c>
      <c r="H43" s="73">
        <v>3.26184976</v>
      </c>
      <c r="I43" s="74">
        <v>13114.65519533</v>
      </c>
      <c r="J43" s="74">
        <v>26747.79675885</v>
      </c>
    </row>
    <row r="44" spans="1:10" ht="15">
      <c r="A44" s="53">
        <v>2012</v>
      </c>
      <c r="B44" s="76">
        <v>30.78008383</v>
      </c>
      <c r="C44" s="77">
        <v>5568</v>
      </c>
      <c r="D44" s="78">
        <v>20279</v>
      </c>
      <c r="E44" s="76">
        <v>11.43635745</v>
      </c>
      <c r="F44" s="77">
        <v>12000</v>
      </c>
      <c r="G44" s="78">
        <v>23399</v>
      </c>
      <c r="H44" s="76">
        <v>2.4327009</v>
      </c>
      <c r="I44" s="77">
        <v>15000</v>
      </c>
      <c r="J44" s="77">
        <v>28499</v>
      </c>
    </row>
    <row r="45" spans="1:10" ht="15">
      <c r="A45" s="160" t="s">
        <v>774</v>
      </c>
      <c r="B45" s="160"/>
      <c r="C45" s="160"/>
      <c r="D45" s="160"/>
      <c r="E45" s="160"/>
      <c r="F45" s="160"/>
      <c r="G45" s="160"/>
      <c r="H45" s="160"/>
      <c r="I45" s="160"/>
      <c r="J45" s="160"/>
    </row>
    <row r="46" spans="1:10" ht="36" customHeight="1">
      <c r="A46" s="165" t="s">
        <v>787</v>
      </c>
      <c r="B46" s="165"/>
      <c r="C46" s="165"/>
      <c r="D46" s="165"/>
      <c r="E46" s="165"/>
      <c r="F46" s="165"/>
      <c r="G46" s="165"/>
      <c r="H46" s="165"/>
      <c r="I46" s="165"/>
      <c r="J46" s="165"/>
    </row>
    <row r="47" spans="1:10" ht="17.25">
      <c r="A47" s="165" t="s">
        <v>775</v>
      </c>
      <c r="B47" s="165"/>
      <c r="C47" s="165"/>
      <c r="D47" s="165"/>
      <c r="E47" s="165"/>
      <c r="F47" s="165"/>
      <c r="G47" s="165"/>
      <c r="H47" s="165"/>
      <c r="I47" s="165"/>
      <c r="J47" s="165"/>
    </row>
    <row r="48" spans="1:10" ht="15">
      <c r="A48" s="145" t="s">
        <v>96</v>
      </c>
      <c r="B48" s="145"/>
      <c r="C48" s="145"/>
      <c r="D48" s="145"/>
      <c r="E48" s="145"/>
      <c r="F48" s="145"/>
      <c r="G48" s="145"/>
      <c r="H48" s="145"/>
      <c r="I48" s="145"/>
      <c r="J48" s="145"/>
    </row>
  </sheetData>
  <sheetProtection/>
  <mergeCells count="9">
    <mergeCell ref="A48:J48"/>
    <mergeCell ref="C5:D5"/>
    <mergeCell ref="F5:G5"/>
    <mergeCell ref="I5:J5"/>
    <mergeCell ref="A2:J2"/>
    <mergeCell ref="A3:J3"/>
    <mergeCell ref="A45:J45"/>
    <mergeCell ref="A46:J46"/>
    <mergeCell ref="A47:J47"/>
  </mergeCells>
  <printOptions/>
  <pageMargins left="0.7" right="0.7" top="0.75" bottom="0.75" header="0.3" footer="0.3"/>
  <pageSetup fitToHeight="1" fitToWidth="1" horizontalDpi="600" verticalDpi="600" orientation="portrait" scale="75"/>
</worksheet>
</file>

<file path=xl/worksheets/sheet18.xml><?xml version="1.0" encoding="utf-8"?>
<worksheet xmlns="http://schemas.openxmlformats.org/spreadsheetml/2006/main" xmlns:r="http://schemas.openxmlformats.org/officeDocument/2006/relationships">
  <sheetPr>
    <pageSetUpPr fitToPage="1"/>
  </sheetPr>
  <dimension ref="A1:R48"/>
  <sheetViews>
    <sheetView zoomScaleSheetLayoutView="100" zoomScalePageLayoutView="0" workbookViewId="0" topLeftCell="A1">
      <selection activeCell="A3" sqref="A3:J3"/>
    </sheetView>
  </sheetViews>
  <sheetFormatPr defaultColWidth="8.421875" defaultRowHeight="15"/>
  <cols>
    <col min="1" max="1" width="9.421875" style="31" customWidth="1"/>
    <col min="2" max="2" width="13.00390625" style="31" customWidth="1"/>
    <col min="3" max="3" width="9.421875" style="31" customWidth="1"/>
    <col min="4" max="4" width="14.00390625" style="60" bestFit="1" customWidth="1"/>
    <col min="5" max="5" width="13.421875" style="31" customWidth="1"/>
    <col min="6" max="6" width="10.421875" style="31" bestFit="1" customWidth="1"/>
    <col min="7" max="7" width="13.00390625" style="60" customWidth="1"/>
    <col min="8" max="8" width="13.00390625" style="31" customWidth="1"/>
    <col min="9" max="9" width="10.421875" style="31" bestFit="1" customWidth="1"/>
    <col min="10" max="10" width="14.00390625" style="61" bestFit="1" customWidth="1"/>
    <col min="11" max="16384" width="8.421875" style="31" customWidth="1"/>
  </cols>
  <sheetData>
    <row r="1" spans="1:4" ht="15">
      <c r="A1" s="2" t="s">
        <v>45</v>
      </c>
      <c r="B1" s="2"/>
      <c r="C1" s="2"/>
      <c r="D1" s="3"/>
    </row>
    <row r="2" spans="1:10" ht="15" customHeight="1">
      <c r="A2" s="172" t="s">
        <v>798</v>
      </c>
      <c r="B2" s="172"/>
      <c r="C2" s="172"/>
      <c r="D2" s="172"/>
      <c r="E2" s="172"/>
      <c r="F2" s="172"/>
      <c r="G2" s="172"/>
      <c r="H2" s="172"/>
      <c r="I2" s="172"/>
      <c r="J2" s="172"/>
    </row>
    <row r="3" spans="1:10" ht="15" customHeight="1">
      <c r="A3" s="166" t="s">
        <v>203</v>
      </c>
      <c r="B3" s="166"/>
      <c r="C3" s="166"/>
      <c r="D3" s="166"/>
      <c r="E3" s="166"/>
      <c r="F3" s="166"/>
      <c r="G3" s="166"/>
      <c r="H3" s="166"/>
      <c r="I3" s="166"/>
      <c r="J3" s="166"/>
    </row>
    <row r="4" spans="1:10" ht="30">
      <c r="A4" s="80"/>
      <c r="B4" s="62" t="s">
        <v>13</v>
      </c>
      <c r="C4" s="63"/>
      <c r="D4" s="64"/>
      <c r="E4" s="62" t="s">
        <v>8</v>
      </c>
      <c r="F4" s="63"/>
      <c r="G4" s="65"/>
      <c r="H4" s="63" t="s">
        <v>14</v>
      </c>
      <c r="I4" s="63"/>
      <c r="J4" s="66"/>
    </row>
    <row r="5" spans="1:10" ht="15">
      <c r="A5" s="49"/>
      <c r="B5" s="67"/>
      <c r="C5" s="163" t="s">
        <v>795</v>
      </c>
      <c r="D5" s="167"/>
      <c r="E5" s="67"/>
      <c r="F5" s="168" t="s">
        <v>795</v>
      </c>
      <c r="G5" s="169"/>
      <c r="H5" s="68"/>
      <c r="I5" s="168" t="s">
        <v>795</v>
      </c>
      <c r="J5" s="170"/>
    </row>
    <row r="6" spans="1:10" ht="60" customHeight="1">
      <c r="A6" s="69" t="s">
        <v>0</v>
      </c>
      <c r="B6" s="70" t="s">
        <v>9</v>
      </c>
      <c r="C6" s="71" t="s">
        <v>10</v>
      </c>
      <c r="D6" s="72" t="s">
        <v>11</v>
      </c>
      <c r="E6" s="70" t="s">
        <v>9</v>
      </c>
      <c r="F6" s="71" t="s">
        <v>10</v>
      </c>
      <c r="G6" s="72" t="s">
        <v>11</v>
      </c>
      <c r="H6" s="70" t="s">
        <v>9</v>
      </c>
      <c r="I6" s="71" t="s">
        <v>10</v>
      </c>
      <c r="J6" s="94" t="s">
        <v>11</v>
      </c>
    </row>
    <row r="7" spans="1:10" ht="15">
      <c r="A7" s="49">
        <v>1975</v>
      </c>
      <c r="B7" s="25">
        <f>26.08668711/100</f>
        <v>0.2608668711</v>
      </c>
      <c r="C7" s="11">
        <v>5908.20223881</v>
      </c>
      <c r="D7" s="12">
        <v>16483.02798507</v>
      </c>
      <c r="E7" s="25">
        <f>17.65655258/100</f>
        <v>0.17656552579999998</v>
      </c>
      <c r="F7" s="11">
        <v>13790.08652985</v>
      </c>
      <c r="G7" s="12">
        <v>20122.1380597</v>
      </c>
      <c r="H7" s="25">
        <f>1.94074349/100</f>
        <v>0.0194074349</v>
      </c>
      <c r="I7" s="11">
        <v>12231.69115672</v>
      </c>
      <c r="J7" s="11">
        <v>22457.59046642</v>
      </c>
    </row>
    <row r="8" spans="1:10" ht="15">
      <c r="A8" s="49">
        <v>1976</v>
      </c>
      <c r="B8" s="73">
        <v>26.4976128</v>
      </c>
      <c r="C8" s="74">
        <v>6342.96584507</v>
      </c>
      <c r="D8" s="75">
        <v>17572.43945423</v>
      </c>
      <c r="E8" s="73">
        <v>14.85551281</v>
      </c>
      <c r="F8" s="74">
        <v>13962.60507042</v>
      </c>
      <c r="G8" s="75">
        <v>21598.40471831</v>
      </c>
      <c r="H8" s="73">
        <v>2.61971403</v>
      </c>
      <c r="I8" s="74">
        <v>14436.30745599</v>
      </c>
      <c r="J8" s="74">
        <v>22858.91767606</v>
      </c>
    </row>
    <row r="9" spans="1:10" ht="15">
      <c r="A9" s="49">
        <v>1977</v>
      </c>
      <c r="B9" s="73">
        <v>28.58253645</v>
      </c>
      <c r="C9" s="74">
        <v>5481.76441516</v>
      </c>
      <c r="D9" s="75">
        <v>17016.15285008</v>
      </c>
      <c r="E9" s="73">
        <v>18.9492736</v>
      </c>
      <c r="F9" s="74">
        <v>11749.87848435</v>
      </c>
      <c r="G9" s="75">
        <v>20936.55953872</v>
      </c>
      <c r="H9" s="73">
        <v>3.28597212</v>
      </c>
      <c r="I9" s="74">
        <v>17511.40191104</v>
      </c>
      <c r="J9" s="74">
        <v>26153.68705107</v>
      </c>
    </row>
    <row r="10" spans="1:10" ht="15">
      <c r="A10" s="49">
        <v>1978</v>
      </c>
      <c r="B10" s="73">
        <v>25.90680797</v>
      </c>
      <c r="C10" s="74">
        <v>6585.17389571</v>
      </c>
      <c r="D10" s="75">
        <v>17606.80513804</v>
      </c>
      <c r="E10" s="73">
        <v>18.7794352</v>
      </c>
      <c r="F10" s="74">
        <v>9726.4179908</v>
      </c>
      <c r="G10" s="75">
        <v>19048.08184049</v>
      </c>
      <c r="H10" s="73">
        <v>3.11818898</v>
      </c>
      <c r="I10" s="74">
        <v>21497.72429448</v>
      </c>
      <c r="J10" s="74">
        <v>31166.06886503</v>
      </c>
    </row>
    <row r="11" spans="1:10" ht="15">
      <c r="A11" s="49">
        <v>1979</v>
      </c>
      <c r="B11" s="73">
        <v>25.10818647</v>
      </c>
      <c r="C11" s="74">
        <v>5121.19990318</v>
      </c>
      <c r="D11" s="75">
        <v>16269.76802213</v>
      </c>
      <c r="E11" s="73">
        <v>21.31295327</v>
      </c>
      <c r="F11" s="74">
        <v>10055.13560166</v>
      </c>
      <c r="G11" s="75">
        <v>17206.08904564</v>
      </c>
      <c r="H11" s="73">
        <v>3.22228088</v>
      </c>
      <c r="I11" s="74">
        <v>10910.52040111</v>
      </c>
      <c r="J11" s="74">
        <v>19881.74539419</v>
      </c>
    </row>
    <row r="12" spans="1:10" ht="15">
      <c r="A12" s="49">
        <v>1980</v>
      </c>
      <c r="B12" s="73">
        <v>25.19261936</v>
      </c>
      <c r="C12" s="74">
        <v>4629.79495768</v>
      </c>
      <c r="D12" s="75">
        <v>15716.60691657</v>
      </c>
      <c r="E12" s="73">
        <v>19.86829251</v>
      </c>
      <c r="F12" s="74">
        <v>9989.3688029</v>
      </c>
      <c r="G12" s="75">
        <v>18369.33929867</v>
      </c>
      <c r="H12" s="73">
        <v>3.47206787</v>
      </c>
      <c r="I12" s="74">
        <v>14118.3079081</v>
      </c>
      <c r="J12" s="74">
        <v>22575.97349456</v>
      </c>
    </row>
    <row r="13" spans="1:10" ht="15">
      <c r="A13" s="49">
        <v>1981</v>
      </c>
      <c r="B13" s="73">
        <v>27.75057197</v>
      </c>
      <c r="C13" s="74">
        <v>4693.40766004</v>
      </c>
      <c r="D13" s="75">
        <v>16999.35537528</v>
      </c>
      <c r="E13" s="73">
        <v>19.43136108</v>
      </c>
      <c r="F13" s="74">
        <v>12157.77483444</v>
      </c>
      <c r="G13" s="75">
        <v>20181.90622517</v>
      </c>
      <c r="H13" s="73">
        <v>2.22704706</v>
      </c>
      <c r="I13" s="74">
        <v>10736.83490066</v>
      </c>
      <c r="J13" s="74">
        <v>18510.21218543</v>
      </c>
    </row>
    <row r="14" spans="1:10" ht="15">
      <c r="A14" s="49">
        <v>1982</v>
      </c>
      <c r="B14" s="73">
        <v>27.58350713</v>
      </c>
      <c r="C14" s="74">
        <v>5393.91587629</v>
      </c>
      <c r="D14" s="75">
        <v>16666.72690722</v>
      </c>
      <c r="E14" s="73">
        <v>20.32132125</v>
      </c>
      <c r="F14" s="74">
        <v>12115.01894845</v>
      </c>
      <c r="G14" s="75">
        <v>20354.93517526</v>
      </c>
      <c r="H14" s="73">
        <v>2.61497842</v>
      </c>
      <c r="I14" s="74">
        <v>11530.67806186</v>
      </c>
      <c r="J14" s="74">
        <v>21173.48556701</v>
      </c>
    </row>
    <row r="15" spans="1:10" ht="15">
      <c r="A15" s="49">
        <v>1983</v>
      </c>
      <c r="B15" s="73">
        <v>29.31567588</v>
      </c>
      <c r="C15" s="74">
        <v>5393.30957789</v>
      </c>
      <c r="D15" s="75">
        <v>18335.17688442</v>
      </c>
      <c r="E15" s="73">
        <v>18.42222115</v>
      </c>
      <c r="F15" s="74">
        <v>13837.86934673</v>
      </c>
      <c r="G15" s="75">
        <v>21531.72470352</v>
      </c>
      <c r="H15" s="73">
        <v>4.14091449</v>
      </c>
      <c r="I15" s="74">
        <v>9919.44601005</v>
      </c>
      <c r="J15" s="74">
        <v>22728.70040201</v>
      </c>
    </row>
    <row r="16" spans="1:10" ht="15">
      <c r="A16" s="49">
        <v>1984</v>
      </c>
      <c r="B16" s="73">
        <v>26.00408999</v>
      </c>
      <c r="C16" s="74">
        <v>5089.67598843</v>
      </c>
      <c r="D16" s="75">
        <v>17304.89836066</v>
      </c>
      <c r="E16" s="73">
        <v>19.64240665</v>
      </c>
      <c r="F16" s="74">
        <v>11285.80327869</v>
      </c>
      <c r="G16" s="75">
        <v>20668.51031823</v>
      </c>
      <c r="H16" s="73">
        <v>4.17394909</v>
      </c>
      <c r="I16" s="74">
        <v>9772.17789778</v>
      </c>
      <c r="J16" s="74">
        <v>21449.66493732</v>
      </c>
    </row>
    <row r="17" spans="1:10" ht="15">
      <c r="A17" s="49">
        <v>1985</v>
      </c>
      <c r="B17" s="73">
        <v>31.18455684</v>
      </c>
      <c r="C17" s="74">
        <v>5118.46840149</v>
      </c>
      <c r="D17" s="75">
        <v>17800.54021375</v>
      </c>
      <c r="E17" s="73">
        <v>20.56026037</v>
      </c>
      <c r="F17" s="74">
        <v>11900.43903346</v>
      </c>
      <c r="G17" s="75">
        <v>21348.27862454</v>
      </c>
      <c r="H17" s="73">
        <v>3.51439402</v>
      </c>
      <c r="I17" s="74">
        <v>13435.9795539</v>
      </c>
      <c r="J17" s="74">
        <v>23583.34315985</v>
      </c>
    </row>
    <row r="18" spans="1:10" ht="15">
      <c r="A18" s="49">
        <v>1986</v>
      </c>
      <c r="B18" s="73">
        <v>29.73131536</v>
      </c>
      <c r="C18" s="74">
        <v>5239.22374429</v>
      </c>
      <c r="D18" s="75">
        <v>18270.2210411</v>
      </c>
      <c r="E18" s="73">
        <v>21.58825219</v>
      </c>
      <c r="F18" s="74">
        <v>12875.91627397</v>
      </c>
      <c r="G18" s="75">
        <v>21778.40526027</v>
      </c>
      <c r="H18" s="73">
        <v>3.71802024</v>
      </c>
      <c r="I18" s="74">
        <v>13756.10586301</v>
      </c>
      <c r="J18" s="74">
        <v>27168.5186484</v>
      </c>
    </row>
    <row r="19" spans="1:10" ht="15">
      <c r="A19" s="49">
        <v>1987</v>
      </c>
      <c r="B19" s="73">
        <v>31.9349186</v>
      </c>
      <c r="C19" s="74">
        <v>6065.49779736</v>
      </c>
      <c r="D19" s="75">
        <v>18679.71138326</v>
      </c>
      <c r="E19" s="73">
        <v>21.3181354</v>
      </c>
      <c r="F19" s="74">
        <v>12130.99559471</v>
      </c>
      <c r="G19" s="75">
        <v>20264.82814097</v>
      </c>
      <c r="H19" s="73">
        <v>5.33765743</v>
      </c>
      <c r="I19" s="74">
        <v>14405.55726872</v>
      </c>
      <c r="J19" s="74">
        <v>25015.1238326</v>
      </c>
    </row>
    <row r="20" spans="1:18" ht="15">
      <c r="A20" s="49">
        <v>1988</v>
      </c>
      <c r="B20" s="73">
        <v>34.02341158</v>
      </c>
      <c r="C20" s="74">
        <v>6067.55389831</v>
      </c>
      <c r="D20" s="75">
        <v>18669.39661017</v>
      </c>
      <c r="E20" s="73">
        <v>19.52018071</v>
      </c>
      <c r="F20" s="74">
        <v>13115.25111864</v>
      </c>
      <c r="G20" s="75">
        <v>21926.81737288</v>
      </c>
      <c r="H20" s="73">
        <v>5.89453305</v>
      </c>
      <c r="I20" s="74">
        <v>15087.20613559</v>
      </c>
      <c r="J20" s="74">
        <v>25763.76732203</v>
      </c>
      <c r="R20" s="81"/>
    </row>
    <row r="21" spans="1:10" ht="15">
      <c r="A21" s="49">
        <v>1989</v>
      </c>
      <c r="B21" s="73">
        <v>31.1877197</v>
      </c>
      <c r="C21" s="74">
        <v>6379.52538276</v>
      </c>
      <c r="D21" s="75">
        <v>19473.27008864</v>
      </c>
      <c r="E21" s="73">
        <v>19.88486195</v>
      </c>
      <c r="F21" s="74">
        <v>12082.2663336</v>
      </c>
      <c r="G21" s="75">
        <v>21120.8518614</v>
      </c>
      <c r="H21" s="73">
        <v>5.54180625</v>
      </c>
      <c r="I21" s="74">
        <v>15012.22516519</v>
      </c>
      <c r="J21" s="74">
        <v>26515.71136986</v>
      </c>
    </row>
    <row r="22" spans="1:10" ht="15">
      <c r="A22" s="49">
        <v>1990</v>
      </c>
      <c r="B22" s="73">
        <v>31.34975184</v>
      </c>
      <c r="C22" s="74">
        <v>7188.19077752</v>
      </c>
      <c r="D22" s="75">
        <v>19092.25161663</v>
      </c>
      <c r="E22" s="73">
        <v>19.90254717</v>
      </c>
      <c r="F22" s="74">
        <v>12233.5269438</v>
      </c>
      <c r="G22" s="75">
        <v>20344.75278676</v>
      </c>
      <c r="H22" s="73">
        <v>7.08577421</v>
      </c>
      <c r="I22" s="74">
        <v>13660.91896844</v>
      </c>
      <c r="J22" s="74">
        <v>25565.86309469</v>
      </c>
    </row>
    <row r="23" spans="1:10" ht="15">
      <c r="A23" s="49">
        <v>1991</v>
      </c>
      <c r="B23" s="73">
        <v>34.57822005</v>
      </c>
      <c r="C23" s="74">
        <v>5568.21617647</v>
      </c>
      <c r="D23" s="75">
        <v>18466.22964706</v>
      </c>
      <c r="E23" s="73">
        <v>19.86972131</v>
      </c>
      <c r="F23" s="74">
        <v>13161.23823529</v>
      </c>
      <c r="G23" s="75">
        <v>21147.41010294</v>
      </c>
      <c r="H23" s="73">
        <v>6.0248098</v>
      </c>
      <c r="I23" s="74">
        <v>14279.94348529</v>
      </c>
      <c r="J23" s="74">
        <v>23622.73529412</v>
      </c>
    </row>
    <row r="24" spans="1:10" ht="15">
      <c r="A24" s="49">
        <v>1992</v>
      </c>
      <c r="B24" s="73">
        <v>35.93073816</v>
      </c>
      <c r="C24" s="74">
        <v>6432.58587732</v>
      </c>
      <c r="D24" s="75">
        <v>18748.61448645</v>
      </c>
      <c r="E24" s="73">
        <v>21.47270907</v>
      </c>
      <c r="F24" s="74">
        <v>12303.75268188</v>
      </c>
      <c r="G24" s="75">
        <v>21278.27389444</v>
      </c>
      <c r="H24" s="73">
        <v>4.20796801</v>
      </c>
      <c r="I24" s="74">
        <v>12929.00657632</v>
      </c>
      <c r="J24" s="74">
        <v>23622.15760342</v>
      </c>
    </row>
    <row r="25" spans="1:10" ht="15">
      <c r="A25" s="49">
        <v>1993</v>
      </c>
      <c r="B25" s="73">
        <v>35.32857742</v>
      </c>
      <c r="C25" s="74">
        <v>5949.90049862</v>
      </c>
      <c r="D25" s="75">
        <v>18604.56333795</v>
      </c>
      <c r="E25" s="73">
        <v>20.02895758</v>
      </c>
      <c r="F25" s="74">
        <v>14674.51421053</v>
      </c>
      <c r="G25" s="75">
        <v>22248.55955679</v>
      </c>
      <c r="H25" s="73">
        <v>5.84277192</v>
      </c>
      <c r="I25" s="74">
        <v>13865.62015235</v>
      </c>
      <c r="J25" s="74">
        <v>26431.28875346</v>
      </c>
    </row>
    <row r="26" spans="1:10" ht="15">
      <c r="A26" s="49">
        <v>1994</v>
      </c>
      <c r="B26" s="73">
        <v>33.94820912</v>
      </c>
      <c r="C26" s="74">
        <v>5879.59848649</v>
      </c>
      <c r="D26" s="75">
        <v>19381.58783784</v>
      </c>
      <c r="E26" s="73">
        <v>16.61464288</v>
      </c>
      <c r="F26" s="74">
        <v>15505.27027027</v>
      </c>
      <c r="G26" s="75">
        <v>23595.9202973</v>
      </c>
      <c r="H26" s="73">
        <v>4.89391348</v>
      </c>
      <c r="I26" s="74">
        <v>12884.87959459</v>
      </c>
      <c r="J26" s="74">
        <v>25603.8527973</v>
      </c>
    </row>
    <row r="27" spans="1:10" ht="15">
      <c r="A27" s="49">
        <v>1995</v>
      </c>
      <c r="B27" s="73">
        <v>33.26342229</v>
      </c>
      <c r="C27" s="74">
        <v>5417.18557377</v>
      </c>
      <c r="D27" s="75">
        <v>18618.5658623</v>
      </c>
      <c r="E27" s="73">
        <v>16.0143628</v>
      </c>
      <c r="F27" s="74">
        <v>13900.34770492</v>
      </c>
      <c r="G27" s="75">
        <v>23403.74645246</v>
      </c>
      <c r="H27" s="73">
        <v>4.89194936</v>
      </c>
      <c r="I27" s="74">
        <v>12125.46704262</v>
      </c>
      <c r="J27" s="74">
        <v>23865.712</v>
      </c>
    </row>
    <row r="28" spans="1:10" ht="15">
      <c r="A28" s="49">
        <v>1996</v>
      </c>
      <c r="B28" s="73">
        <v>35.27206617</v>
      </c>
      <c r="C28" s="74">
        <v>6897.51997447</v>
      </c>
      <c r="D28" s="75">
        <v>20209.29419273</v>
      </c>
      <c r="E28" s="73">
        <v>14.60561717</v>
      </c>
      <c r="F28" s="74">
        <v>14644.41608168</v>
      </c>
      <c r="G28" s="75">
        <v>24141.31991066</v>
      </c>
      <c r="H28" s="73">
        <v>3.86005062</v>
      </c>
      <c r="I28" s="74">
        <v>16079.56885769</v>
      </c>
      <c r="J28" s="74">
        <v>26755.34818124</v>
      </c>
    </row>
    <row r="29" spans="1:10" ht="15">
      <c r="A29" s="49">
        <v>1997</v>
      </c>
      <c r="B29" s="73">
        <v>33.81856046</v>
      </c>
      <c r="C29" s="74">
        <v>6441.99001871</v>
      </c>
      <c r="D29" s="75">
        <v>19993.07391142</v>
      </c>
      <c r="E29" s="73">
        <v>14.85675618</v>
      </c>
      <c r="F29" s="74">
        <v>12883.98003743</v>
      </c>
      <c r="G29" s="75">
        <v>22708.73059264</v>
      </c>
      <c r="H29" s="73">
        <v>4.58282734</v>
      </c>
      <c r="I29" s="74">
        <v>16731.99540861</v>
      </c>
      <c r="J29" s="74">
        <v>28452.12258266</v>
      </c>
    </row>
    <row r="30" spans="1:10" ht="15">
      <c r="A30" s="49">
        <v>1998</v>
      </c>
      <c r="B30" s="73">
        <v>33.05881852</v>
      </c>
      <c r="C30" s="74">
        <v>6352.17629448</v>
      </c>
      <c r="D30" s="75">
        <v>19474.6575092</v>
      </c>
      <c r="E30" s="73">
        <v>16.54969843</v>
      </c>
      <c r="F30" s="74">
        <v>13515.26871166</v>
      </c>
      <c r="G30" s="75">
        <v>22701.42791411</v>
      </c>
      <c r="H30" s="73">
        <v>4.80995877</v>
      </c>
      <c r="I30" s="74">
        <v>20976.82331288</v>
      </c>
      <c r="J30" s="74">
        <v>31429.33503681</v>
      </c>
    </row>
    <row r="31" spans="1:10" ht="15">
      <c r="A31" s="49">
        <v>1999</v>
      </c>
      <c r="B31" s="73">
        <v>36.88281536</v>
      </c>
      <c r="C31" s="74">
        <v>6958.89963899</v>
      </c>
      <c r="D31" s="75">
        <v>20578.46036101</v>
      </c>
      <c r="E31" s="73">
        <v>15.65196168</v>
      </c>
      <c r="F31" s="74">
        <v>13536.7166787</v>
      </c>
      <c r="G31" s="75">
        <v>23494.57068592</v>
      </c>
      <c r="H31" s="73">
        <v>3.75565364</v>
      </c>
      <c r="I31" s="74">
        <v>14911.92779783</v>
      </c>
      <c r="J31" s="74">
        <v>26256.72916366</v>
      </c>
    </row>
    <row r="32" spans="1:10" ht="15">
      <c r="A32" s="49">
        <v>2000</v>
      </c>
      <c r="B32" s="73">
        <v>33.42543234</v>
      </c>
      <c r="C32" s="74">
        <v>7107.9612529</v>
      </c>
      <c r="D32" s="75">
        <v>20327.5712123</v>
      </c>
      <c r="E32" s="73">
        <v>16.332098</v>
      </c>
      <c r="F32" s="74">
        <v>11979.7099768</v>
      </c>
      <c r="G32" s="75">
        <v>22929.16489559</v>
      </c>
      <c r="H32" s="73">
        <v>4.13440374</v>
      </c>
      <c r="I32" s="74">
        <v>14639.20559165</v>
      </c>
      <c r="J32" s="74">
        <v>26611.59463457</v>
      </c>
    </row>
    <row r="33" spans="1:10" ht="15">
      <c r="A33" s="49">
        <v>2001</v>
      </c>
      <c r="B33" s="73">
        <v>32.83449996</v>
      </c>
      <c r="C33" s="74">
        <v>7450.29978652</v>
      </c>
      <c r="D33" s="75">
        <v>21055.25110112</v>
      </c>
      <c r="E33" s="73">
        <v>18.58702969</v>
      </c>
      <c r="F33" s="74">
        <v>11633.76107865</v>
      </c>
      <c r="G33" s="75">
        <v>21658.59775281</v>
      </c>
      <c r="H33" s="73">
        <v>4.48908412</v>
      </c>
      <c r="I33" s="74">
        <v>17017.46966292</v>
      </c>
      <c r="J33" s="74">
        <v>27924.12067416</v>
      </c>
    </row>
    <row r="34" spans="1:10" ht="15">
      <c r="A34" s="49">
        <v>2002</v>
      </c>
      <c r="B34" s="73">
        <v>33.95742815</v>
      </c>
      <c r="C34" s="74">
        <v>6375.38101167</v>
      </c>
      <c r="D34" s="75">
        <v>20480.81583102</v>
      </c>
      <c r="E34" s="73">
        <v>16.99273446</v>
      </c>
      <c r="F34" s="74">
        <v>13776.33351862</v>
      </c>
      <c r="G34" s="75">
        <v>23373.84586993</v>
      </c>
      <c r="H34" s="73">
        <v>3.76981282</v>
      </c>
      <c r="I34" s="74">
        <v>13776.33351862</v>
      </c>
      <c r="J34" s="74">
        <v>25828.07417454</v>
      </c>
    </row>
    <row r="35" spans="1:10" ht="15">
      <c r="A35" s="49">
        <v>2003</v>
      </c>
      <c r="B35" s="73">
        <v>33.93683802</v>
      </c>
      <c r="C35" s="74">
        <v>7330.30432226</v>
      </c>
      <c r="D35" s="75">
        <v>20719.22758846</v>
      </c>
      <c r="E35" s="73">
        <v>14.13296689</v>
      </c>
      <c r="F35" s="74">
        <v>14240.87751769</v>
      </c>
      <c r="G35" s="75">
        <v>23207.63355471</v>
      </c>
      <c r="H35" s="73">
        <v>4.10579069</v>
      </c>
      <c r="I35" s="74">
        <v>17713.65291236</v>
      </c>
      <c r="J35" s="74">
        <v>29660.99962983</v>
      </c>
    </row>
    <row r="36" spans="1:10" ht="15">
      <c r="A36" s="49">
        <v>2004</v>
      </c>
      <c r="B36" s="73">
        <v>33.17461011</v>
      </c>
      <c r="C36" s="74">
        <v>6423.44849763</v>
      </c>
      <c r="D36" s="75">
        <v>19852.20589352</v>
      </c>
      <c r="E36" s="73">
        <v>15.2727105</v>
      </c>
      <c r="F36" s="74">
        <v>14848.93226147</v>
      </c>
      <c r="G36" s="75">
        <v>24337.73264101</v>
      </c>
      <c r="H36" s="73">
        <v>3.27591193</v>
      </c>
      <c r="I36" s="74">
        <v>15880.79696363</v>
      </c>
      <c r="J36" s="74">
        <v>28246.23774381</v>
      </c>
    </row>
    <row r="37" spans="1:10" ht="15">
      <c r="A37" s="49">
        <v>2005</v>
      </c>
      <c r="B37" s="73">
        <v>33.50443998</v>
      </c>
      <c r="C37" s="74">
        <v>7079.01285347</v>
      </c>
      <c r="D37" s="75">
        <v>21366.82046273</v>
      </c>
      <c r="E37" s="73">
        <v>16.77205114</v>
      </c>
      <c r="F37" s="74">
        <v>14191.65101799</v>
      </c>
      <c r="G37" s="75">
        <v>24631.42522365</v>
      </c>
      <c r="H37" s="73">
        <v>3.67123681</v>
      </c>
      <c r="I37" s="74">
        <v>16282.31948072</v>
      </c>
      <c r="J37" s="74">
        <v>25798.282509</v>
      </c>
    </row>
    <row r="38" spans="1:10" ht="15">
      <c r="A38" s="49">
        <v>2006</v>
      </c>
      <c r="B38" s="73">
        <v>32.6792274</v>
      </c>
      <c r="C38" s="74">
        <v>6446.64662395</v>
      </c>
      <c r="D38" s="75">
        <v>20479.97843273</v>
      </c>
      <c r="E38" s="73">
        <v>17.32530432</v>
      </c>
      <c r="F38" s="74">
        <v>12418.27718088</v>
      </c>
      <c r="G38" s="75">
        <v>22400.40053228</v>
      </c>
      <c r="H38" s="73">
        <v>3.36453531</v>
      </c>
      <c r="I38" s="74">
        <v>13517.60007886</v>
      </c>
      <c r="J38" s="74">
        <v>28023.68597339</v>
      </c>
    </row>
    <row r="39" spans="1:10" ht="15">
      <c r="A39" s="49">
        <v>2007</v>
      </c>
      <c r="B39" s="73">
        <v>33.82901641</v>
      </c>
      <c r="C39" s="74">
        <v>6608.37428966</v>
      </c>
      <c r="D39" s="75">
        <v>20902.28787821</v>
      </c>
      <c r="E39" s="73">
        <v>15.61238397</v>
      </c>
      <c r="F39" s="74">
        <v>14208.00472278</v>
      </c>
      <c r="G39" s="75">
        <v>25025.91343496</v>
      </c>
      <c r="H39" s="73">
        <v>2.94043889</v>
      </c>
      <c r="I39" s="74">
        <v>16388.76823837</v>
      </c>
      <c r="J39" s="74">
        <v>30639.72739403</v>
      </c>
    </row>
    <row r="40" spans="1:10" ht="15">
      <c r="A40" s="49">
        <v>2008</v>
      </c>
      <c r="B40" s="73">
        <v>34.04256606</v>
      </c>
      <c r="C40" s="74">
        <v>6921.62237507</v>
      </c>
      <c r="D40" s="75">
        <v>21437.10348011</v>
      </c>
      <c r="E40" s="73">
        <v>16.68020754</v>
      </c>
      <c r="F40" s="74">
        <v>13245.46827228</v>
      </c>
      <c r="G40" s="75">
        <v>24293.84580582</v>
      </c>
      <c r="H40" s="73">
        <v>3.48049232</v>
      </c>
      <c r="I40" s="74">
        <v>12427.45835523</v>
      </c>
      <c r="J40" s="74">
        <v>23236.72529763</v>
      </c>
    </row>
    <row r="41" spans="1:10" ht="15">
      <c r="A41" s="49">
        <v>2009</v>
      </c>
      <c r="B41" s="73">
        <v>31.73467563</v>
      </c>
      <c r="C41" s="74">
        <v>6798.38668849</v>
      </c>
      <c r="D41" s="75">
        <v>21466.51771731</v>
      </c>
      <c r="E41" s="73">
        <v>15.64342137</v>
      </c>
      <c r="F41" s="74">
        <v>13832.96145911</v>
      </c>
      <c r="G41" s="75">
        <v>25315.74510995</v>
      </c>
      <c r="H41" s="73">
        <v>3.68729895</v>
      </c>
      <c r="I41" s="74">
        <v>13520.17183682</v>
      </c>
      <c r="J41" s="74">
        <v>25296.59472491</v>
      </c>
    </row>
    <row r="42" spans="1:10" ht="15">
      <c r="A42" s="49">
        <v>2010</v>
      </c>
      <c r="B42" s="73">
        <v>31.81686663</v>
      </c>
      <c r="C42" s="74">
        <v>6544.33164958</v>
      </c>
      <c r="D42" s="75">
        <v>21432.2650242</v>
      </c>
      <c r="E42" s="73">
        <v>17.06183173</v>
      </c>
      <c r="F42" s="74">
        <v>14112.00473471</v>
      </c>
      <c r="G42" s="75">
        <v>26296.29530429</v>
      </c>
      <c r="H42" s="73">
        <v>3.05258527</v>
      </c>
      <c r="I42" s="74">
        <v>15476.45998211</v>
      </c>
      <c r="J42" s="74">
        <v>26757.43064253</v>
      </c>
    </row>
    <row r="43" spans="1:10" ht="15">
      <c r="A43" s="49">
        <v>2011</v>
      </c>
      <c r="B43" s="73">
        <v>32.15546371</v>
      </c>
      <c r="C43" s="74">
        <v>6551.22775804</v>
      </c>
      <c r="D43" s="75">
        <v>22215.61591692</v>
      </c>
      <c r="E43" s="73">
        <v>17.19700062</v>
      </c>
      <c r="F43" s="74">
        <v>14224.82600721</v>
      </c>
      <c r="G43" s="75">
        <v>24166.54795722</v>
      </c>
      <c r="H43" s="73">
        <v>3.94482998</v>
      </c>
      <c r="I43" s="74">
        <v>14387.48839723</v>
      </c>
      <c r="J43" s="74">
        <v>27216.46777009</v>
      </c>
    </row>
    <row r="44" spans="1:10" ht="15">
      <c r="A44" s="53">
        <v>2012</v>
      </c>
      <c r="B44" s="76">
        <v>32.40253376</v>
      </c>
      <c r="C44" s="77">
        <v>6600</v>
      </c>
      <c r="D44" s="78">
        <v>21599</v>
      </c>
      <c r="E44" s="76">
        <v>15.9210069</v>
      </c>
      <c r="F44" s="77">
        <v>13200</v>
      </c>
      <c r="G44" s="78">
        <v>25199.5</v>
      </c>
      <c r="H44" s="76">
        <v>4.13750109</v>
      </c>
      <c r="I44" s="77">
        <v>16680</v>
      </c>
      <c r="J44" s="77">
        <v>28799</v>
      </c>
    </row>
    <row r="45" spans="1:10" ht="15">
      <c r="A45" s="160" t="s">
        <v>774</v>
      </c>
      <c r="B45" s="160"/>
      <c r="C45" s="160"/>
      <c r="D45" s="160"/>
      <c r="E45" s="160"/>
      <c r="F45" s="160"/>
      <c r="G45" s="160"/>
      <c r="H45" s="160"/>
      <c r="I45" s="160"/>
      <c r="J45" s="160"/>
    </row>
    <row r="46" spans="1:10" ht="36" customHeight="1">
      <c r="A46" s="165" t="s">
        <v>787</v>
      </c>
      <c r="B46" s="165"/>
      <c r="C46" s="165"/>
      <c r="D46" s="165"/>
      <c r="E46" s="165"/>
      <c r="F46" s="165"/>
      <c r="G46" s="165"/>
      <c r="H46" s="165"/>
      <c r="I46" s="165"/>
      <c r="J46" s="165"/>
    </row>
    <row r="47" spans="1:10" ht="17.25">
      <c r="A47" s="165" t="s">
        <v>775</v>
      </c>
      <c r="B47" s="165"/>
      <c r="C47" s="165"/>
      <c r="D47" s="165"/>
      <c r="E47" s="165"/>
      <c r="F47" s="165"/>
      <c r="G47" s="165"/>
      <c r="H47" s="165"/>
      <c r="I47" s="165"/>
      <c r="J47" s="165"/>
    </row>
    <row r="48" spans="1:10" ht="15">
      <c r="A48" s="145" t="s">
        <v>96</v>
      </c>
      <c r="B48" s="145"/>
      <c r="C48" s="145"/>
      <c r="D48" s="145"/>
      <c r="E48" s="145"/>
      <c r="F48" s="145"/>
      <c r="G48" s="145"/>
      <c r="H48" s="145"/>
      <c r="I48" s="145"/>
      <c r="J48" s="145"/>
    </row>
  </sheetData>
  <sheetProtection/>
  <mergeCells count="9">
    <mergeCell ref="A48:J48"/>
    <mergeCell ref="C5:D5"/>
    <mergeCell ref="F5:G5"/>
    <mergeCell ref="I5:J5"/>
    <mergeCell ref="A2:J2"/>
    <mergeCell ref="A3:J3"/>
    <mergeCell ref="A45:J45"/>
    <mergeCell ref="A46:J46"/>
    <mergeCell ref="A47:J47"/>
  </mergeCells>
  <printOptions/>
  <pageMargins left="0.7" right="0.7" top="0.75" bottom="0.75" header="0.3" footer="0.3"/>
  <pageSetup fitToHeight="1" fitToWidth="1" horizontalDpi="600" verticalDpi="600" orientation="portrait" scale="75"/>
</worksheet>
</file>

<file path=xl/worksheets/sheet19.xml><?xml version="1.0" encoding="utf-8"?>
<worksheet xmlns="http://schemas.openxmlformats.org/spreadsheetml/2006/main" xmlns:r="http://schemas.openxmlformats.org/officeDocument/2006/relationships">
  <sheetPr>
    <pageSetUpPr fitToPage="1"/>
  </sheetPr>
  <dimension ref="A1:J48"/>
  <sheetViews>
    <sheetView zoomScaleSheetLayoutView="100" zoomScalePageLayoutView="0" workbookViewId="0" topLeftCell="A1">
      <selection activeCell="A3" sqref="A3:J3"/>
    </sheetView>
  </sheetViews>
  <sheetFormatPr defaultColWidth="8.421875" defaultRowHeight="15"/>
  <cols>
    <col min="1" max="1" width="9.421875" style="31" customWidth="1"/>
    <col min="2" max="2" width="13.00390625" style="31" customWidth="1"/>
    <col min="3" max="3" width="9.421875" style="31" customWidth="1"/>
    <col min="4" max="4" width="14.00390625" style="60" bestFit="1" customWidth="1"/>
    <col min="5" max="5" width="13.00390625" style="31" customWidth="1"/>
    <col min="6" max="6" width="10.421875" style="31" bestFit="1" customWidth="1"/>
    <col min="7" max="7" width="14.00390625" style="60" bestFit="1" customWidth="1"/>
    <col min="8" max="8" width="13.00390625" style="31" customWidth="1"/>
    <col min="9" max="9" width="10.421875" style="31" bestFit="1" customWidth="1"/>
    <col min="10" max="10" width="14.00390625" style="61" bestFit="1" customWidth="1"/>
    <col min="11" max="16384" width="8.421875" style="31" customWidth="1"/>
  </cols>
  <sheetData>
    <row r="1" spans="1:4" ht="15">
      <c r="A1" s="2" t="s">
        <v>46</v>
      </c>
      <c r="B1" s="2"/>
      <c r="C1" s="2"/>
      <c r="D1" s="3"/>
    </row>
    <row r="2" spans="1:10" ht="15" customHeight="1">
      <c r="A2" s="172" t="s">
        <v>799</v>
      </c>
      <c r="B2" s="172"/>
      <c r="C2" s="172"/>
      <c r="D2" s="172"/>
      <c r="E2" s="172"/>
      <c r="F2" s="172"/>
      <c r="G2" s="172"/>
      <c r="H2" s="172"/>
      <c r="I2" s="172"/>
      <c r="J2" s="172"/>
    </row>
    <row r="3" spans="1:10" ht="15" customHeight="1">
      <c r="A3" s="166" t="s">
        <v>209</v>
      </c>
      <c r="B3" s="166"/>
      <c r="C3" s="166"/>
      <c r="D3" s="166"/>
      <c r="E3" s="166"/>
      <c r="F3" s="166"/>
      <c r="G3" s="166"/>
      <c r="H3" s="166"/>
      <c r="I3" s="166"/>
      <c r="J3" s="166"/>
    </row>
    <row r="4" spans="1:10" ht="30">
      <c r="A4" s="80"/>
      <c r="B4" s="62" t="s">
        <v>13</v>
      </c>
      <c r="C4" s="63"/>
      <c r="D4" s="64"/>
      <c r="E4" s="62" t="s">
        <v>8</v>
      </c>
      <c r="F4" s="63"/>
      <c r="G4" s="65"/>
      <c r="H4" s="63" t="s">
        <v>14</v>
      </c>
      <c r="I4" s="63"/>
      <c r="J4" s="66"/>
    </row>
    <row r="5" spans="1:10" ht="15">
      <c r="A5" s="49"/>
      <c r="B5" s="67"/>
      <c r="C5" s="163" t="s">
        <v>795</v>
      </c>
      <c r="D5" s="167"/>
      <c r="E5" s="67"/>
      <c r="F5" s="168" t="s">
        <v>795</v>
      </c>
      <c r="G5" s="169"/>
      <c r="H5" s="68"/>
      <c r="I5" s="168" t="s">
        <v>795</v>
      </c>
      <c r="J5" s="170"/>
    </row>
    <row r="6" spans="1:10" ht="45">
      <c r="A6" s="69" t="s">
        <v>0</v>
      </c>
      <c r="B6" s="70" t="s">
        <v>9</v>
      </c>
      <c r="C6" s="71" t="s">
        <v>10</v>
      </c>
      <c r="D6" s="72" t="s">
        <v>11</v>
      </c>
      <c r="E6" s="70" t="s">
        <v>9</v>
      </c>
      <c r="F6" s="71" t="s">
        <v>10</v>
      </c>
      <c r="G6" s="72" t="s">
        <v>11</v>
      </c>
      <c r="H6" s="70" t="s">
        <v>9</v>
      </c>
      <c r="I6" s="71" t="s">
        <v>10</v>
      </c>
      <c r="J6" s="94" t="s">
        <v>11</v>
      </c>
    </row>
    <row r="7" spans="1:10" ht="15">
      <c r="A7" s="49">
        <v>1975</v>
      </c>
      <c r="B7" s="25">
        <f>27.41947852/100</f>
        <v>0.27419478519999996</v>
      </c>
      <c r="C7" s="11">
        <v>8703.89503731</v>
      </c>
      <c r="D7" s="12">
        <v>19582.69350746</v>
      </c>
      <c r="E7" s="25">
        <f>30.77245236/100</f>
        <v>0.30772452359999997</v>
      </c>
      <c r="F7" s="11">
        <v>17125.2238806</v>
      </c>
      <c r="G7" s="12">
        <v>24951.45119403</v>
      </c>
      <c r="H7" s="25">
        <f>6.12428944/100</f>
        <v>0.0612428944</v>
      </c>
      <c r="I7" s="11">
        <v>18186.98776119</v>
      </c>
      <c r="J7" s="11">
        <v>30724.79229478</v>
      </c>
    </row>
    <row r="8" spans="1:10" ht="15">
      <c r="A8" s="49">
        <v>1976</v>
      </c>
      <c r="B8" s="73">
        <v>31.97616202</v>
      </c>
      <c r="C8" s="74">
        <v>8888.23239437</v>
      </c>
      <c r="D8" s="75">
        <v>19190.50176056</v>
      </c>
      <c r="E8" s="73">
        <v>29.58381482</v>
      </c>
      <c r="F8" s="74">
        <v>17372.45422535</v>
      </c>
      <c r="G8" s="75">
        <v>25214.29926056</v>
      </c>
      <c r="H8" s="73">
        <v>5.95459177</v>
      </c>
      <c r="I8" s="74">
        <v>21230.75510563</v>
      </c>
      <c r="J8" s="74">
        <v>28254.47875</v>
      </c>
    </row>
    <row r="9" spans="1:10" ht="15">
      <c r="A9" s="49">
        <v>1977</v>
      </c>
      <c r="B9" s="73">
        <v>27.59572246</v>
      </c>
      <c r="C9" s="74">
        <v>9920.10332784</v>
      </c>
      <c r="D9" s="75">
        <v>21004.60902801</v>
      </c>
      <c r="E9" s="73">
        <v>30.88953825</v>
      </c>
      <c r="F9" s="74">
        <v>17477.37716639</v>
      </c>
      <c r="G9" s="75">
        <v>26274.66392092</v>
      </c>
      <c r="H9" s="73">
        <v>7.53739661</v>
      </c>
      <c r="I9" s="74">
        <v>18063.35887974</v>
      </c>
      <c r="J9" s="74">
        <v>30467.26856672</v>
      </c>
    </row>
    <row r="10" spans="1:10" ht="15">
      <c r="A10" s="49">
        <v>1978</v>
      </c>
      <c r="B10" s="73">
        <v>26.65049192</v>
      </c>
      <c r="C10" s="74">
        <v>9854.88343558</v>
      </c>
      <c r="D10" s="75">
        <v>20052.9279908</v>
      </c>
      <c r="E10" s="73">
        <v>31.88315932</v>
      </c>
      <c r="F10" s="74">
        <v>14542.99226994</v>
      </c>
      <c r="G10" s="75">
        <v>24918.77668712</v>
      </c>
      <c r="H10" s="73">
        <v>4.84486326</v>
      </c>
      <c r="I10" s="74">
        <v>15648.14705521</v>
      </c>
      <c r="J10" s="74">
        <v>28762.18122699</v>
      </c>
    </row>
    <row r="11" spans="1:10" ht="15">
      <c r="A11" s="49">
        <v>1979</v>
      </c>
      <c r="B11" s="73">
        <v>24.99248235</v>
      </c>
      <c r="C11" s="74">
        <v>7998.4033195</v>
      </c>
      <c r="D11" s="75">
        <v>18409.02351314</v>
      </c>
      <c r="E11" s="73">
        <v>32.63075992</v>
      </c>
      <c r="F11" s="74">
        <v>15190.61836791</v>
      </c>
      <c r="G11" s="75">
        <v>23490.54879668</v>
      </c>
      <c r="H11" s="73">
        <v>6.47185786</v>
      </c>
      <c r="I11" s="74">
        <v>15996.806639</v>
      </c>
      <c r="J11" s="74">
        <v>26502.64591978</v>
      </c>
    </row>
    <row r="12" spans="1:10" ht="15">
      <c r="A12" s="49">
        <v>1980</v>
      </c>
      <c r="B12" s="73">
        <v>25.31762075</v>
      </c>
      <c r="C12" s="74">
        <v>7991.49504232</v>
      </c>
      <c r="D12" s="75">
        <v>18336.04140266</v>
      </c>
      <c r="E12" s="73">
        <v>34.77940186</v>
      </c>
      <c r="F12" s="74">
        <v>14290.34703748</v>
      </c>
      <c r="G12" s="75">
        <v>23031.04474002</v>
      </c>
      <c r="H12" s="73">
        <v>7.6115997</v>
      </c>
      <c r="I12" s="74">
        <v>17947.56594921</v>
      </c>
      <c r="J12" s="74">
        <v>30467.57484885</v>
      </c>
    </row>
    <row r="13" spans="1:10" ht="15">
      <c r="A13" s="49">
        <v>1981</v>
      </c>
      <c r="B13" s="73">
        <v>25.39555872</v>
      </c>
      <c r="C13" s="74">
        <v>8662.41456954</v>
      </c>
      <c r="D13" s="75">
        <v>19348.59207506</v>
      </c>
      <c r="E13" s="73">
        <v>37.50711603</v>
      </c>
      <c r="F13" s="74">
        <v>13409.01249448</v>
      </c>
      <c r="G13" s="75">
        <v>22973.12869757</v>
      </c>
      <c r="H13" s="73">
        <v>5.73384785</v>
      </c>
      <c r="I13" s="74">
        <v>20121.11735099</v>
      </c>
      <c r="J13" s="74">
        <v>26349.44408389</v>
      </c>
    </row>
    <row r="14" spans="1:10" ht="15">
      <c r="A14" s="49">
        <v>1982</v>
      </c>
      <c r="B14" s="73">
        <v>25.76268375</v>
      </c>
      <c r="C14" s="74">
        <v>7097.25773196</v>
      </c>
      <c r="D14" s="75">
        <v>19387.34237113</v>
      </c>
      <c r="E14" s="73">
        <v>37.70874635</v>
      </c>
      <c r="F14" s="74">
        <v>14080.95934021</v>
      </c>
      <c r="G14" s="75">
        <v>23887.0037732</v>
      </c>
      <c r="H14" s="73">
        <v>3.73753739</v>
      </c>
      <c r="I14" s="74">
        <v>12995.07890722</v>
      </c>
      <c r="J14" s="74">
        <v>23155.9862268</v>
      </c>
    </row>
    <row r="15" spans="1:10" ht="15">
      <c r="A15" s="49">
        <v>1983</v>
      </c>
      <c r="B15" s="73">
        <v>24.79349237</v>
      </c>
      <c r="C15" s="74">
        <v>8030.57684422</v>
      </c>
      <c r="D15" s="75">
        <v>20093.73944724</v>
      </c>
      <c r="E15" s="73">
        <v>38.00812405</v>
      </c>
      <c r="F15" s="74">
        <v>16720.75879397</v>
      </c>
      <c r="G15" s="75">
        <v>26372.67266332</v>
      </c>
      <c r="H15" s="73">
        <v>6.8806156</v>
      </c>
      <c r="I15" s="74">
        <v>13837.86934673</v>
      </c>
      <c r="J15" s="74">
        <v>25176.8501206</v>
      </c>
    </row>
    <row r="16" spans="1:10" ht="15">
      <c r="A16" s="49">
        <v>1984</v>
      </c>
      <c r="B16" s="73">
        <v>26.20888399</v>
      </c>
      <c r="C16" s="74">
        <v>8391.3266731</v>
      </c>
      <c r="D16" s="75">
        <v>21195.1811379</v>
      </c>
      <c r="E16" s="73">
        <v>35.72893506</v>
      </c>
      <c r="F16" s="74">
        <v>15733.73751205</v>
      </c>
      <c r="G16" s="75">
        <v>26439.76030858</v>
      </c>
      <c r="H16" s="73">
        <v>7.27417334</v>
      </c>
      <c r="I16" s="74">
        <v>17862.54981678</v>
      </c>
      <c r="J16" s="74">
        <v>29717.06906461</v>
      </c>
    </row>
    <row r="17" spans="1:10" ht="15">
      <c r="A17" s="49">
        <v>1985</v>
      </c>
      <c r="B17" s="73">
        <v>28.65438115</v>
      </c>
      <c r="C17" s="74">
        <v>7784.33736059</v>
      </c>
      <c r="D17" s="75">
        <v>20064.39613383</v>
      </c>
      <c r="E17" s="73">
        <v>34.94371951</v>
      </c>
      <c r="F17" s="74">
        <v>16362.03732342</v>
      </c>
      <c r="G17" s="75">
        <v>26641.62802974</v>
      </c>
      <c r="H17" s="73">
        <v>7.25195671</v>
      </c>
      <c r="I17" s="74">
        <v>17114.87871747</v>
      </c>
      <c r="J17" s="74">
        <v>28979.06193309</v>
      </c>
    </row>
    <row r="18" spans="1:10" ht="15">
      <c r="A18" s="49">
        <v>1986</v>
      </c>
      <c r="B18" s="73">
        <v>29.54971944</v>
      </c>
      <c r="C18" s="74">
        <v>7452.27185388</v>
      </c>
      <c r="D18" s="75">
        <v>19909.05022831</v>
      </c>
      <c r="E18" s="73">
        <v>32.44011376</v>
      </c>
      <c r="F18" s="74">
        <v>15369.78677626</v>
      </c>
      <c r="G18" s="75">
        <v>25378.79981735</v>
      </c>
      <c r="H18" s="73">
        <v>6.58427982</v>
      </c>
      <c r="I18" s="74">
        <v>15776.35053881</v>
      </c>
      <c r="J18" s="74">
        <v>29526.16933333</v>
      </c>
    </row>
    <row r="19" spans="1:10" ht="15">
      <c r="A19" s="49">
        <v>1987</v>
      </c>
      <c r="B19" s="73">
        <v>27.70282903</v>
      </c>
      <c r="C19" s="74">
        <v>9150.81434361</v>
      </c>
      <c r="D19" s="75">
        <v>21908.57804405</v>
      </c>
      <c r="E19" s="73">
        <v>33.93800224</v>
      </c>
      <c r="F19" s="74">
        <v>16518.3723348</v>
      </c>
      <c r="G19" s="75">
        <v>26261.58362996</v>
      </c>
      <c r="H19" s="73">
        <v>7.18910395</v>
      </c>
      <c r="I19" s="74">
        <v>20723.78414097</v>
      </c>
      <c r="J19" s="74">
        <v>34306.45554185</v>
      </c>
    </row>
    <row r="20" spans="1:10" ht="15">
      <c r="A20" s="49">
        <v>1988</v>
      </c>
      <c r="B20" s="73">
        <v>25.24111695</v>
      </c>
      <c r="C20" s="74">
        <v>8587.92244068</v>
      </c>
      <c r="D20" s="75">
        <v>21361.87365254</v>
      </c>
      <c r="E20" s="73">
        <v>30.15817258</v>
      </c>
      <c r="F20" s="74">
        <v>18611.05474576</v>
      </c>
      <c r="G20" s="75">
        <v>26889.76530508</v>
      </c>
      <c r="H20" s="73">
        <v>8.9695392</v>
      </c>
      <c r="I20" s="74">
        <v>16706.19287288</v>
      </c>
      <c r="J20" s="74">
        <v>28221.90454237</v>
      </c>
    </row>
    <row r="21" spans="1:10" ht="15">
      <c r="A21" s="49">
        <v>1989</v>
      </c>
      <c r="B21" s="73">
        <v>26.00334662</v>
      </c>
      <c r="C21" s="74">
        <v>9918.77511684</v>
      </c>
      <c r="D21" s="75">
        <v>22862.73966156</v>
      </c>
      <c r="E21" s="73">
        <v>30.15498432</v>
      </c>
      <c r="F21" s="74">
        <v>17723.98573731</v>
      </c>
      <c r="G21" s="75">
        <v>27049.18762288</v>
      </c>
      <c r="H21" s="73">
        <v>10.41505692</v>
      </c>
      <c r="I21" s="74">
        <v>15012.22516519</v>
      </c>
      <c r="J21" s="74">
        <v>29076.76721193</v>
      </c>
    </row>
    <row r="22" spans="1:10" ht="15">
      <c r="A22" s="49">
        <v>1990</v>
      </c>
      <c r="B22" s="73">
        <v>32.08334163</v>
      </c>
      <c r="C22" s="74">
        <v>8458.35769053</v>
      </c>
      <c r="D22" s="75">
        <v>21640.53502694</v>
      </c>
      <c r="E22" s="73">
        <v>27.85601742</v>
      </c>
      <c r="F22" s="74">
        <v>16153.55528868</v>
      </c>
      <c r="G22" s="75">
        <v>26498.61431871</v>
      </c>
      <c r="H22" s="73">
        <v>8.44488109</v>
      </c>
      <c r="I22" s="74">
        <v>16959.11316397</v>
      </c>
      <c r="J22" s="74">
        <v>29666.96530408</v>
      </c>
    </row>
    <row r="23" spans="1:10" ht="15">
      <c r="A23" s="49">
        <v>1991</v>
      </c>
      <c r="B23" s="73">
        <v>33.35100697</v>
      </c>
      <c r="C23" s="74">
        <v>10630.23088235</v>
      </c>
      <c r="D23" s="75">
        <v>23229.58548529</v>
      </c>
      <c r="E23" s="73">
        <v>30.39595977</v>
      </c>
      <c r="F23" s="74">
        <v>13967.78591176</v>
      </c>
      <c r="G23" s="75">
        <v>25472.058</v>
      </c>
      <c r="H23" s="73">
        <v>7.80330952</v>
      </c>
      <c r="I23" s="74">
        <v>14679.84264706</v>
      </c>
      <c r="J23" s="74">
        <v>28661.12726471</v>
      </c>
    </row>
    <row r="24" spans="1:10" ht="15">
      <c r="A24" s="49">
        <v>1992</v>
      </c>
      <c r="B24" s="73">
        <v>35.76234643</v>
      </c>
      <c r="C24" s="74">
        <v>10193.92998573</v>
      </c>
      <c r="D24" s="75">
        <v>22096.66904422</v>
      </c>
      <c r="E24" s="73">
        <v>28.42216168</v>
      </c>
      <c r="F24" s="74">
        <v>15549.50784593</v>
      </c>
      <c r="G24" s="75">
        <v>25533.92867332</v>
      </c>
      <c r="H24" s="73">
        <v>8.1342655</v>
      </c>
      <c r="I24" s="74">
        <v>15700.0925535</v>
      </c>
      <c r="J24" s="74">
        <v>28861.52335235</v>
      </c>
    </row>
    <row r="25" spans="1:10" ht="15">
      <c r="A25" s="49">
        <v>1993</v>
      </c>
      <c r="B25" s="73">
        <v>30.95875828</v>
      </c>
      <c r="C25" s="74">
        <v>9535.09695291</v>
      </c>
      <c r="D25" s="75">
        <v>22881.05432133</v>
      </c>
      <c r="E25" s="73">
        <v>30.56987348</v>
      </c>
      <c r="F25" s="74">
        <v>16967.7050277</v>
      </c>
      <c r="G25" s="75">
        <v>25563.59493075</v>
      </c>
      <c r="H25" s="73">
        <v>5.52791905</v>
      </c>
      <c r="I25" s="74">
        <v>17118.67739612</v>
      </c>
      <c r="J25" s="74">
        <v>29992.64746537</v>
      </c>
    </row>
    <row r="26" spans="1:10" ht="15">
      <c r="A26" s="49">
        <v>1994</v>
      </c>
      <c r="B26" s="73">
        <v>33.93862814</v>
      </c>
      <c r="C26" s="74">
        <v>9321.76848649</v>
      </c>
      <c r="D26" s="75">
        <v>22672.5814527</v>
      </c>
      <c r="E26" s="73">
        <v>25.00016544</v>
      </c>
      <c r="F26" s="74">
        <v>15508.37132432</v>
      </c>
      <c r="G26" s="75">
        <v>25762.00655405</v>
      </c>
      <c r="H26" s="73">
        <v>8.12311134</v>
      </c>
      <c r="I26" s="74">
        <v>22848.56627027</v>
      </c>
      <c r="J26" s="74">
        <v>36728.88421622</v>
      </c>
    </row>
    <row r="27" spans="1:10" ht="15">
      <c r="A27" s="49">
        <v>1995</v>
      </c>
      <c r="B27" s="73">
        <v>30.19904483</v>
      </c>
      <c r="C27" s="74">
        <v>9028.64262295</v>
      </c>
      <c r="D27" s="75">
        <v>24288.55342951</v>
      </c>
      <c r="E27" s="73">
        <v>25.81562892</v>
      </c>
      <c r="F27" s="74">
        <v>14951.43218361</v>
      </c>
      <c r="G27" s="75">
        <v>25280.19934426</v>
      </c>
      <c r="H27" s="73">
        <v>6.70793076</v>
      </c>
      <c r="I27" s="74">
        <v>20693.6488918</v>
      </c>
      <c r="J27" s="74">
        <v>32570.8282623</v>
      </c>
    </row>
    <row r="28" spans="1:10" ht="15">
      <c r="A28" s="49">
        <v>1996</v>
      </c>
      <c r="B28" s="73">
        <v>33.01963013</v>
      </c>
      <c r="C28" s="74">
        <v>9050.24913848</v>
      </c>
      <c r="D28" s="75">
        <v>22713.48934269</v>
      </c>
      <c r="E28" s="73">
        <v>25.39366822</v>
      </c>
      <c r="F28" s="74">
        <v>17573.29929802</v>
      </c>
      <c r="G28" s="75">
        <v>27335.26705807</v>
      </c>
      <c r="H28" s="73">
        <v>6.88501424</v>
      </c>
      <c r="I28" s="74">
        <v>19469.7511806</v>
      </c>
      <c r="J28" s="74">
        <v>32832.78085514</v>
      </c>
    </row>
    <row r="29" spans="1:10" ht="15">
      <c r="A29" s="49">
        <v>1997</v>
      </c>
      <c r="B29" s="73">
        <v>27.57528703</v>
      </c>
      <c r="C29" s="74">
        <v>8589.32002495</v>
      </c>
      <c r="D29" s="75">
        <v>22476.81895197</v>
      </c>
      <c r="E29" s="73">
        <v>28.68890506</v>
      </c>
      <c r="F29" s="74">
        <v>17178.64004991</v>
      </c>
      <c r="G29" s="75">
        <v>28238.82113537</v>
      </c>
      <c r="H29" s="73">
        <v>8.73000336</v>
      </c>
      <c r="I29" s="74">
        <v>22827.54951965</v>
      </c>
      <c r="J29" s="74">
        <v>33856.23643169</v>
      </c>
    </row>
    <row r="30" spans="1:10" ht="15">
      <c r="A30" s="49">
        <v>1998</v>
      </c>
      <c r="B30" s="73">
        <v>31.86768246</v>
      </c>
      <c r="C30" s="74">
        <v>9889.37552761</v>
      </c>
      <c r="D30" s="75">
        <v>23264.56411043</v>
      </c>
      <c r="E30" s="73">
        <v>24.66304862</v>
      </c>
      <c r="F30" s="74">
        <v>20272.90306748</v>
      </c>
      <c r="G30" s="75">
        <v>29036.7101227</v>
      </c>
      <c r="H30" s="73">
        <v>8.09919449</v>
      </c>
      <c r="I30" s="74">
        <v>26537.79325153</v>
      </c>
      <c r="J30" s="74">
        <v>37652.69392638</v>
      </c>
    </row>
    <row r="31" spans="1:10" ht="15">
      <c r="A31" s="49">
        <v>1999</v>
      </c>
      <c r="B31" s="73">
        <v>31.73315838</v>
      </c>
      <c r="C31" s="74">
        <v>10303.72788809</v>
      </c>
      <c r="D31" s="75">
        <v>24401.71296029</v>
      </c>
      <c r="E31" s="73">
        <v>24.89382218</v>
      </c>
      <c r="F31" s="74">
        <v>18863.58866426</v>
      </c>
      <c r="G31" s="75">
        <v>28920.85552347</v>
      </c>
      <c r="H31" s="73">
        <v>5.67998211</v>
      </c>
      <c r="I31" s="74">
        <v>22285.73802046</v>
      </c>
      <c r="J31" s="74">
        <v>30229.79140794</v>
      </c>
    </row>
    <row r="32" spans="1:10" ht="15">
      <c r="A32" s="49">
        <v>2000</v>
      </c>
      <c r="B32" s="73">
        <v>27.79085135</v>
      </c>
      <c r="C32" s="74">
        <v>11181.06264501</v>
      </c>
      <c r="D32" s="75">
        <v>24478.54071926</v>
      </c>
      <c r="E32" s="73">
        <v>25.08537772</v>
      </c>
      <c r="F32" s="74">
        <v>16076.77078886</v>
      </c>
      <c r="G32" s="75">
        <v>27348.34679814</v>
      </c>
      <c r="H32" s="73">
        <v>6.50777427</v>
      </c>
      <c r="I32" s="74">
        <v>23480.89709397</v>
      </c>
      <c r="J32" s="74">
        <v>36647.26389791</v>
      </c>
    </row>
    <row r="33" spans="1:10" ht="15">
      <c r="A33" s="49">
        <v>2001</v>
      </c>
      <c r="B33" s="73">
        <v>31.39869237</v>
      </c>
      <c r="C33" s="74">
        <v>10488.94948315</v>
      </c>
      <c r="D33" s="75">
        <v>24752.68314607</v>
      </c>
      <c r="E33" s="73">
        <v>23.53681076</v>
      </c>
      <c r="F33" s="74">
        <v>17295.93734831</v>
      </c>
      <c r="G33" s="75">
        <v>28836.87586517</v>
      </c>
      <c r="H33" s="73">
        <v>6.31003997</v>
      </c>
      <c r="I33" s="74">
        <v>19552.68588202</v>
      </c>
      <c r="J33" s="74">
        <v>33158.28179775</v>
      </c>
    </row>
    <row r="34" spans="1:10" ht="15">
      <c r="A34" s="49">
        <v>2002</v>
      </c>
      <c r="B34" s="73">
        <v>32.21016524</v>
      </c>
      <c r="C34" s="74">
        <v>10561.85569761</v>
      </c>
      <c r="D34" s="75">
        <v>24294.18148416</v>
      </c>
      <c r="E34" s="73">
        <v>21.8063934</v>
      </c>
      <c r="F34" s="74">
        <v>22096.98384658</v>
      </c>
      <c r="G34" s="75">
        <v>31440.65449694</v>
      </c>
      <c r="H34" s="73">
        <v>5.99658776</v>
      </c>
      <c r="I34" s="74">
        <v>21991.11017232</v>
      </c>
      <c r="J34" s="74">
        <v>35680.70381323</v>
      </c>
    </row>
    <row r="35" spans="1:10" ht="15">
      <c r="A35" s="49">
        <v>2003</v>
      </c>
      <c r="B35" s="73">
        <v>30.97704329</v>
      </c>
      <c r="C35" s="74">
        <v>11992.31790964</v>
      </c>
      <c r="D35" s="75">
        <v>26672.91375068</v>
      </c>
      <c r="E35" s="73">
        <v>23.49945295</v>
      </c>
      <c r="F35" s="74">
        <v>19937.22852477</v>
      </c>
      <c r="G35" s="75">
        <v>30605.39466522</v>
      </c>
      <c r="H35" s="73">
        <v>6.60775481</v>
      </c>
      <c r="I35" s="74">
        <v>21236.39629831</v>
      </c>
      <c r="J35" s="74">
        <v>34062.5550626</v>
      </c>
    </row>
    <row r="36" spans="1:10" ht="15">
      <c r="A36" s="49">
        <v>2004</v>
      </c>
      <c r="B36" s="73">
        <v>32.18095433</v>
      </c>
      <c r="C36" s="74">
        <v>13354.96636795</v>
      </c>
      <c r="D36" s="75">
        <v>27580.90880337</v>
      </c>
      <c r="E36" s="73">
        <v>23.82232696</v>
      </c>
      <c r="F36" s="74">
        <v>21048.58829731</v>
      </c>
      <c r="G36" s="75">
        <v>31620.06031629</v>
      </c>
      <c r="H36" s="73">
        <v>6.71827481</v>
      </c>
      <c r="I36" s="74">
        <v>17419.5213495</v>
      </c>
      <c r="J36" s="74">
        <v>31427.11492356</v>
      </c>
    </row>
    <row r="37" spans="1:10" ht="15">
      <c r="A37" s="49">
        <v>2005</v>
      </c>
      <c r="B37" s="73">
        <v>33.53821811</v>
      </c>
      <c r="C37" s="74">
        <v>10618.51928021</v>
      </c>
      <c r="D37" s="75">
        <v>25357.02404113</v>
      </c>
      <c r="E37" s="73">
        <v>25.16947607</v>
      </c>
      <c r="F37" s="74">
        <v>18405.43341902</v>
      </c>
      <c r="G37" s="75">
        <v>28940.18438046</v>
      </c>
      <c r="H37" s="73">
        <v>5.80236617</v>
      </c>
      <c r="I37" s="74">
        <v>21553.8243856</v>
      </c>
      <c r="J37" s="74">
        <v>33535.64355784</v>
      </c>
    </row>
    <row r="38" spans="1:10" ht="15">
      <c r="A38" s="49">
        <v>2006</v>
      </c>
      <c r="B38" s="73">
        <v>32.06647108</v>
      </c>
      <c r="C38" s="74">
        <v>11264.66673238</v>
      </c>
      <c r="D38" s="75">
        <v>25560.38836865</v>
      </c>
      <c r="E38" s="73">
        <v>23.24741057</v>
      </c>
      <c r="F38" s="74">
        <v>18973.49890586</v>
      </c>
      <c r="G38" s="75">
        <v>30041.37326762</v>
      </c>
      <c r="H38" s="73">
        <v>4.82337468</v>
      </c>
      <c r="I38" s="74">
        <v>23479.36559882</v>
      </c>
      <c r="J38" s="74">
        <v>34669.38694924</v>
      </c>
    </row>
    <row r="39" spans="1:10" ht="15">
      <c r="A39" s="49">
        <v>2007</v>
      </c>
      <c r="B39" s="73">
        <v>35.26408463</v>
      </c>
      <c r="C39" s="74">
        <v>10996.334818</v>
      </c>
      <c r="D39" s="75">
        <v>25435.63264092</v>
      </c>
      <c r="E39" s="73">
        <v>24.54374549</v>
      </c>
      <c r="F39" s="74">
        <v>20375.82072646</v>
      </c>
      <c r="G39" s="75">
        <v>31634.28772462</v>
      </c>
      <c r="H39" s="73">
        <v>4.46549906</v>
      </c>
      <c r="I39" s="74">
        <v>22686.54893642</v>
      </c>
      <c r="J39" s="74">
        <v>35334.97732683</v>
      </c>
    </row>
    <row r="40" spans="1:10" ht="15">
      <c r="A40" s="49">
        <v>2008</v>
      </c>
      <c r="B40" s="73">
        <v>31.49140894</v>
      </c>
      <c r="C40" s="74">
        <v>10899.4577794</v>
      </c>
      <c r="D40" s="75">
        <v>26048.37220483</v>
      </c>
      <c r="E40" s="73">
        <v>24.93639531</v>
      </c>
      <c r="F40" s="74">
        <v>20185.96779928</v>
      </c>
      <c r="G40" s="75">
        <v>32510.65054955</v>
      </c>
      <c r="H40" s="73">
        <v>5.43713061</v>
      </c>
      <c r="I40" s="74">
        <v>19340.16651966</v>
      </c>
      <c r="J40" s="74">
        <v>32465.55513105</v>
      </c>
    </row>
    <row r="41" spans="1:10" ht="15">
      <c r="A41" s="49">
        <v>2009</v>
      </c>
      <c r="B41" s="73">
        <v>32.55021492</v>
      </c>
      <c r="C41" s="74">
        <v>11056.1556286</v>
      </c>
      <c r="D41" s="75">
        <v>26126.44474322</v>
      </c>
      <c r="E41" s="73">
        <v>23.23798755</v>
      </c>
      <c r="F41" s="74">
        <v>24161.40245627</v>
      </c>
      <c r="G41" s="75">
        <v>35928.25015184</v>
      </c>
      <c r="H41" s="73">
        <v>5.11280262</v>
      </c>
      <c r="I41" s="74">
        <v>21384.59662576</v>
      </c>
      <c r="J41" s="74">
        <v>38261.40539563</v>
      </c>
    </row>
    <row r="42" spans="1:10" ht="15">
      <c r="A42" s="49">
        <v>2010</v>
      </c>
      <c r="B42" s="73">
        <v>29.62601916</v>
      </c>
      <c r="C42" s="74">
        <v>12532.77412429</v>
      </c>
      <c r="D42" s="75">
        <v>27232.25264607</v>
      </c>
      <c r="E42" s="73">
        <v>26.15648961</v>
      </c>
      <c r="F42" s="74">
        <v>20978.49942881</v>
      </c>
      <c r="G42" s="75">
        <v>32193.6688138</v>
      </c>
      <c r="H42" s="73">
        <v>6.18951272</v>
      </c>
      <c r="I42" s="74">
        <v>17617.89668984</v>
      </c>
      <c r="J42" s="74">
        <v>32111.02241186</v>
      </c>
    </row>
    <row r="43" spans="1:10" ht="15">
      <c r="A43" s="49">
        <v>2011</v>
      </c>
      <c r="B43" s="73">
        <v>31.19970778</v>
      </c>
      <c r="C43" s="74">
        <v>10979.71132632</v>
      </c>
      <c r="D43" s="75">
        <v>25880.60289205</v>
      </c>
      <c r="E43" s="73">
        <v>25.86116248</v>
      </c>
      <c r="F43" s="74">
        <v>20332.79875245</v>
      </c>
      <c r="G43" s="75">
        <v>31748.64861201</v>
      </c>
      <c r="H43" s="73">
        <v>5.49215494</v>
      </c>
      <c r="I43" s="74">
        <v>20367.36451033</v>
      </c>
      <c r="J43" s="74">
        <v>35927.03875564</v>
      </c>
    </row>
    <row r="44" spans="1:10" ht="15">
      <c r="A44" s="53">
        <v>2012</v>
      </c>
      <c r="B44" s="76">
        <v>28.89175444</v>
      </c>
      <c r="C44" s="77">
        <v>11500</v>
      </c>
      <c r="D44" s="78">
        <v>26999</v>
      </c>
      <c r="E44" s="76">
        <v>24.12087904</v>
      </c>
      <c r="F44" s="77">
        <v>22098</v>
      </c>
      <c r="G44" s="78">
        <v>31899.5</v>
      </c>
      <c r="H44" s="76">
        <v>5.01735879</v>
      </c>
      <c r="I44" s="77">
        <v>22500</v>
      </c>
      <c r="J44" s="77">
        <v>37319</v>
      </c>
    </row>
    <row r="45" spans="1:10" ht="15">
      <c r="A45" s="160" t="s">
        <v>774</v>
      </c>
      <c r="B45" s="160"/>
      <c r="C45" s="160"/>
      <c r="D45" s="160"/>
      <c r="E45" s="160"/>
      <c r="F45" s="160"/>
      <c r="G45" s="160"/>
      <c r="H45" s="160"/>
      <c r="I45" s="160"/>
      <c r="J45" s="160"/>
    </row>
    <row r="46" spans="1:10" ht="36" customHeight="1">
      <c r="A46" s="173" t="s">
        <v>791</v>
      </c>
      <c r="B46" s="165"/>
      <c r="C46" s="165"/>
      <c r="D46" s="165"/>
      <c r="E46" s="165"/>
      <c r="F46" s="165"/>
      <c r="G46" s="165"/>
      <c r="H46" s="165"/>
      <c r="I46" s="165"/>
      <c r="J46" s="165"/>
    </row>
    <row r="47" spans="1:10" ht="17.25">
      <c r="A47" s="165" t="s">
        <v>775</v>
      </c>
      <c r="B47" s="165"/>
      <c r="C47" s="165"/>
      <c r="D47" s="165"/>
      <c r="E47" s="165"/>
      <c r="F47" s="165"/>
      <c r="G47" s="165"/>
      <c r="H47" s="165"/>
      <c r="I47" s="165"/>
      <c r="J47" s="165"/>
    </row>
    <row r="48" spans="1:10" ht="15">
      <c r="A48" s="145" t="s">
        <v>96</v>
      </c>
      <c r="B48" s="145"/>
      <c r="C48" s="145"/>
      <c r="D48" s="145"/>
      <c r="E48" s="145"/>
      <c r="F48" s="145"/>
      <c r="G48" s="145"/>
      <c r="H48" s="145"/>
      <c r="I48" s="145"/>
      <c r="J48" s="145"/>
    </row>
  </sheetData>
  <sheetProtection/>
  <mergeCells count="9">
    <mergeCell ref="A2:J2"/>
    <mergeCell ref="A45:J45"/>
    <mergeCell ref="A46:J46"/>
    <mergeCell ref="A47:J47"/>
    <mergeCell ref="A48:J48"/>
    <mergeCell ref="A3:J3"/>
    <mergeCell ref="C5:D5"/>
    <mergeCell ref="F5:G5"/>
    <mergeCell ref="I5:J5"/>
  </mergeCells>
  <printOptions/>
  <pageMargins left="0.7" right="0.7" top="0.75" bottom="0.75" header="0.3" footer="0.3"/>
  <pageSetup fitToHeight="1" fitToWidth="1" horizontalDpi="600" verticalDpi="600" orientation="portrait" scale="75"/>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B7">
      <selection activeCell="B13" sqref="B13"/>
    </sheetView>
  </sheetViews>
  <sheetFormatPr defaultColWidth="8.421875" defaultRowHeight="15"/>
  <cols>
    <col min="1" max="1" width="24.7109375" style="21" customWidth="1"/>
    <col min="2" max="2" width="81.7109375" style="0" bestFit="1" customWidth="1"/>
    <col min="3" max="3" width="63.140625" style="0" bestFit="1" customWidth="1"/>
    <col min="4" max="4" width="24.7109375" style="0" customWidth="1"/>
  </cols>
  <sheetData>
    <row r="1" spans="1:4" s="21" customFormat="1" ht="15.75">
      <c r="A1" s="19" t="s">
        <v>141</v>
      </c>
      <c r="B1" s="20"/>
      <c r="C1" s="20"/>
      <c r="D1" s="20"/>
    </row>
    <row r="2" spans="2:4" s="21" customFormat="1" ht="15.75">
      <c r="B2" s="20"/>
      <c r="C2" s="20"/>
      <c r="D2" s="20"/>
    </row>
    <row r="3" spans="1:4" s="21" customFormat="1" ht="31.5">
      <c r="A3" s="135" t="s">
        <v>56</v>
      </c>
      <c r="B3" s="136" t="s">
        <v>57</v>
      </c>
      <c r="C3" s="136" t="s">
        <v>58</v>
      </c>
      <c r="D3" s="137" t="s">
        <v>59</v>
      </c>
    </row>
    <row r="4" ht="15.75">
      <c r="A4" s="22"/>
    </row>
    <row r="5" spans="1:4" ht="15.75">
      <c r="A5" s="39" t="s">
        <v>60</v>
      </c>
      <c r="B5" s="36" t="s">
        <v>98</v>
      </c>
      <c r="C5" s="36" t="s">
        <v>97</v>
      </c>
      <c r="D5" s="36" t="s">
        <v>126</v>
      </c>
    </row>
    <row r="6" spans="1:4" ht="15.75">
      <c r="A6" s="37" t="s">
        <v>61</v>
      </c>
      <c r="B6" s="33" t="s">
        <v>99</v>
      </c>
      <c r="C6" s="33" t="s">
        <v>100</v>
      </c>
      <c r="D6" s="33" t="s">
        <v>86</v>
      </c>
    </row>
    <row r="7" spans="1:4" ht="15.75">
      <c r="A7" s="37" t="s">
        <v>62</v>
      </c>
      <c r="B7" s="33" t="s">
        <v>101</v>
      </c>
      <c r="C7" s="33" t="s">
        <v>136</v>
      </c>
      <c r="D7" s="33" t="s">
        <v>86</v>
      </c>
    </row>
    <row r="8" spans="1:4" ht="15.75">
      <c r="A8" s="37" t="s">
        <v>63</v>
      </c>
      <c r="B8" s="33" t="s">
        <v>102</v>
      </c>
      <c r="C8" s="33" t="s">
        <v>136</v>
      </c>
      <c r="D8" s="33" t="s">
        <v>86</v>
      </c>
    </row>
    <row r="9" spans="1:4" ht="15.75">
      <c r="A9" s="37" t="s">
        <v>64</v>
      </c>
      <c r="B9" s="33" t="s">
        <v>103</v>
      </c>
      <c r="C9" s="33" t="s">
        <v>104</v>
      </c>
      <c r="D9" s="33" t="s">
        <v>86</v>
      </c>
    </row>
    <row r="10" spans="1:4" ht="15.75">
      <c r="A10" s="37" t="s">
        <v>65</v>
      </c>
      <c r="B10" s="33" t="s">
        <v>105</v>
      </c>
      <c r="C10" s="33" t="s">
        <v>106</v>
      </c>
      <c r="D10" s="33" t="s">
        <v>86</v>
      </c>
    </row>
    <row r="11" spans="1:4" ht="15.75">
      <c r="A11" s="37" t="s">
        <v>66</v>
      </c>
      <c r="B11" s="33" t="s">
        <v>107</v>
      </c>
      <c r="C11" s="33" t="s">
        <v>108</v>
      </c>
      <c r="D11" s="33" t="s">
        <v>86</v>
      </c>
    </row>
    <row r="12" spans="1:4" ht="15.75">
      <c r="A12" s="37" t="s">
        <v>67</v>
      </c>
      <c r="B12" s="33" t="s">
        <v>109</v>
      </c>
      <c r="C12" s="33" t="s">
        <v>106</v>
      </c>
      <c r="D12" s="33" t="s">
        <v>86</v>
      </c>
    </row>
    <row r="13" spans="1:4" ht="15.75">
      <c r="A13" s="37" t="s">
        <v>68</v>
      </c>
      <c r="B13" s="33" t="s">
        <v>110</v>
      </c>
      <c r="C13" s="33" t="s">
        <v>108</v>
      </c>
      <c r="D13" s="33" t="s">
        <v>86</v>
      </c>
    </row>
    <row r="14" spans="1:4" ht="15.75">
      <c r="A14" s="37" t="s">
        <v>69</v>
      </c>
      <c r="B14" s="33" t="s">
        <v>171</v>
      </c>
      <c r="C14" s="33" t="s">
        <v>111</v>
      </c>
      <c r="D14" s="33" t="s">
        <v>86</v>
      </c>
    </row>
    <row r="15" spans="1:4" ht="15.75">
      <c r="A15" s="37" t="s">
        <v>70</v>
      </c>
      <c r="B15" s="33" t="s">
        <v>112</v>
      </c>
      <c r="C15" s="33" t="s">
        <v>136</v>
      </c>
      <c r="D15" s="33" t="s">
        <v>86</v>
      </c>
    </row>
    <row r="16" spans="1:4" ht="15.75">
      <c r="A16" s="37" t="s">
        <v>71</v>
      </c>
      <c r="B16" s="33" t="s">
        <v>173</v>
      </c>
      <c r="C16" s="33" t="s">
        <v>136</v>
      </c>
      <c r="D16" s="33" t="s">
        <v>86</v>
      </c>
    </row>
    <row r="17" spans="1:4" ht="15.75">
      <c r="A17" s="37" t="s">
        <v>72</v>
      </c>
      <c r="B17" s="33" t="s">
        <v>123</v>
      </c>
      <c r="C17" s="36" t="s">
        <v>97</v>
      </c>
      <c r="D17" s="33" t="s">
        <v>150</v>
      </c>
    </row>
    <row r="18" spans="1:4" ht="15.75">
      <c r="A18" s="37" t="s">
        <v>73</v>
      </c>
      <c r="B18" s="33" t="s">
        <v>113</v>
      </c>
      <c r="C18" s="36" t="s">
        <v>97</v>
      </c>
      <c r="D18" s="33" t="s">
        <v>151</v>
      </c>
    </row>
    <row r="19" spans="1:4" ht="15.75">
      <c r="A19" s="37" t="s">
        <v>1</v>
      </c>
      <c r="B19" s="33" t="s">
        <v>172</v>
      </c>
      <c r="C19" s="36" t="s">
        <v>97</v>
      </c>
      <c r="D19" s="33" t="s">
        <v>31</v>
      </c>
    </row>
    <row r="20" spans="1:4" ht="15.75">
      <c r="A20" s="37" t="s">
        <v>74</v>
      </c>
      <c r="B20" s="33" t="s">
        <v>114</v>
      </c>
      <c r="C20" s="36" t="s">
        <v>97</v>
      </c>
      <c r="D20" s="33" t="s">
        <v>87</v>
      </c>
    </row>
    <row r="21" spans="1:4" ht="15.75">
      <c r="A21" s="37" t="s">
        <v>75</v>
      </c>
      <c r="B21" s="33" t="s">
        <v>115</v>
      </c>
      <c r="C21" s="36" t="s">
        <v>97</v>
      </c>
      <c r="D21" s="33" t="s">
        <v>174</v>
      </c>
    </row>
    <row r="22" spans="1:4" ht="15.75">
      <c r="A22" s="37" t="s">
        <v>7</v>
      </c>
      <c r="B22" s="33" t="s">
        <v>116</v>
      </c>
      <c r="C22" s="36" t="s">
        <v>97</v>
      </c>
      <c r="D22" s="33" t="s">
        <v>37</v>
      </c>
    </row>
    <row r="23" spans="1:4" ht="15.75">
      <c r="A23" s="37" t="s">
        <v>76</v>
      </c>
      <c r="B23" s="33" t="s">
        <v>119</v>
      </c>
      <c r="C23" s="36" t="s">
        <v>97</v>
      </c>
      <c r="D23" s="33" t="s">
        <v>88</v>
      </c>
    </row>
    <row r="24" spans="1:4" ht="15.75">
      <c r="A24" s="37" t="s">
        <v>79</v>
      </c>
      <c r="B24" s="33" t="s">
        <v>117</v>
      </c>
      <c r="C24" s="36" t="s">
        <v>97</v>
      </c>
      <c r="D24" s="33" t="s">
        <v>89</v>
      </c>
    </row>
    <row r="25" spans="1:4" ht="15.75">
      <c r="A25" s="37"/>
      <c r="B25" s="33"/>
      <c r="C25" s="33"/>
      <c r="D25" s="33"/>
    </row>
    <row r="26" spans="1:4" ht="15.75">
      <c r="A26" s="37" t="s">
        <v>77</v>
      </c>
      <c r="B26" s="33" t="s">
        <v>94</v>
      </c>
      <c r="C26" s="36" t="s">
        <v>143</v>
      </c>
      <c r="D26" s="33" t="s">
        <v>86</v>
      </c>
    </row>
    <row r="27" spans="1:4" ht="15.75">
      <c r="A27" s="37" t="s">
        <v>78</v>
      </c>
      <c r="B27" s="33" t="s">
        <v>118</v>
      </c>
      <c r="C27" s="36" t="s">
        <v>97</v>
      </c>
      <c r="D27" s="33" t="s">
        <v>31</v>
      </c>
    </row>
    <row r="28" spans="1:4" ht="15.75">
      <c r="A28" s="37" t="s">
        <v>17</v>
      </c>
      <c r="B28" s="33" t="s">
        <v>116</v>
      </c>
      <c r="C28" s="36" t="s">
        <v>97</v>
      </c>
      <c r="D28" s="33" t="s">
        <v>37</v>
      </c>
    </row>
    <row r="29" spans="1:4" ht="15.75">
      <c r="A29" s="37" t="s">
        <v>12</v>
      </c>
      <c r="B29" s="33" t="s">
        <v>120</v>
      </c>
      <c r="C29" s="36" t="s">
        <v>97</v>
      </c>
      <c r="D29" s="33" t="s">
        <v>88</v>
      </c>
    </row>
    <row r="30" spans="1:4" ht="15.75">
      <c r="A30" s="37" t="s">
        <v>18</v>
      </c>
      <c r="B30" s="33" t="s">
        <v>121</v>
      </c>
      <c r="C30" s="36" t="s">
        <v>97</v>
      </c>
      <c r="D30" s="33" t="s">
        <v>122</v>
      </c>
    </row>
    <row r="31" spans="1:4" ht="15.75">
      <c r="A31" s="37" t="s">
        <v>19</v>
      </c>
      <c r="B31" s="33" t="s">
        <v>20</v>
      </c>
      <c r="C31" s="36" t="s">
        <v>97</v>
      </c>
      <c r="D31" s="33" t="s">
        <v>47</v>
      </c>
    </row>
    <row r="32" spans="1:4" ht="15.75">
      <c r="A32" s="37" t="s">
        <v>25</v>
      </c>
      <c r="B32" s="33" t="s">
        <v>95</v>
      </c>
      <c r="C32" s="36" t="s">
        <v>97</v>
      </c>
      <c r="D32" s="33" t="s">
        <v>48</v>
      </c>
    </row>
    <row r="33" spans="1:4" ht="15.75">
      <c r="A33" s="38" t="s">
        <v>27</v>
      </c>
      <c r="B33" s="33" t="s">
        <v>124</v>
      </c>
      <c r="C33" s="36" t="s">
        <v>97</v>
      </c>
      <c r="D33" s="33" t="s">
        <v>49</v>
      </c>
    </row>
    <row r="34" spans="1:4" ht="15.75">
      <c r="A34" s="38" t="s">
        <v>29</v>
      </c>
      <c r="B34" s="33" t="s">
        <v>125</v>
      </c>
      <c r="C34" s="36" t="s">
        <v>97</v>
      </c>
      <c r="D34" s="33" t="s">
        <v>50</v>
      </c>
    </row>
  </sheetData>
  <sheetProtection/>
  <printOptions/>
  <pageMargins left="0.7" right="0.7" top="0.75" bottom="0.75" header="0.3" footer="0.3"/>
  <pageSetup fitToHeight="1" fitToWidth="1" horizontalDpi="600" verticalDpi="600" orientation="landscape" scale="63"/>
</worksheet>
</file>

<file path=xl/worksheets/sheet20.xml><?xml version="1.0" encoding="utf-8"?>
<worksheet xmlns="http://schemas.openxmlformats.org/spreadsheetml/2006/main" xmlns:r="http://schemas.openxmlformats.org/officeDocument/2006/relationships">
  <sheetPr>
    <pageSetUpPr fitToPage="1"/>
  </sheetPr>
  <dimension ref="A1:F43"/>
  <sheetViews>
    <sheetView zoomScaleSheetLayoutView="100" zoomScalePageLayoutView="0" workbookViewId="0" topLeftCell="A1">
      <selection activeCell="A2" sqref="A2"/>
    </sheetView>
  </sheetViews>
  <sheetFormatPr defaultColWidth="9.140625" defaultRowHeight="15"/>
  <cols>
    <col min="1" max="1" width="9.421875" style="41" customWidth="1"/>
    <col min="2" max="3" width="20.7109375" style="42" customWidth="1"/>
    <col min="4" max="4" width="20.7109375" style="87" customWidth="1"/>
    <col min="5" max="5" width="20.7109375" style="42" customWidth="1"/>
    <col min="6" max="6" width="9.421875" style="41" customWidth="1"/>
    <col min="7" max="16384" width="11.421875" style="41" customWidth="1"/>
  </cols>
  <sheetData>
    <row r="1" spans="1:4" ht="15">
      <c r="A1" s="88" t="s">
        <v>47</v>
      </c>
      <c r="B1" s="4"/>
      <c r="C1" s="4"/>
      <c r="D1" s="5"/>
    </row>
    <row r="2" spans="1:4" ht="15">
      <c r="A2" s="117" t="s">
        <v>191</v>
      </c>
      <c r="B2" s="4"/>
      <c r="C2" s="4"/>
      <c r="D2" s="5"/>
    </row>
    <row r="3" spans="1:5" ht="45" customHeight="1">
      <c r="A3" s="82" t="s">
        <v>0</v>
      </c>
      <c r="B3" s="83" t="s">
        <v>21</v>
      </c>
      <c r="C3" s="83" t="s">
        <v>22</v>
      </c>
      <c r="D3" s="84" t="s">
        <v>23</v>
      </c>
      <c r="E3" s="85" t="s">
        <v>24</v>
      </c>
    </row>
    <row r="4" spans="1:6" ht="15">
      <c r="A4" s="124">
        <v>1975</v>
      </c>
      <c r="B4" s="28">
        <f>67.29602893/100</f>
        <v>0.6729602893000001</v>
      </c>
      <c r="C4" s="28">
        <f>19.14502208/100</f>
        <v>0.19145022080000001</v>
      </c>
      <c r="D4" s="28">
        <f>7.20706519/100</f>
        <v>0.0720706519</v>
      </c>
      <c r="E4" s="29">
        <f>6.35188381/100</f>
        <v>0.0635188381</v>
      </c>
      <c r="F4" s="6"/>
    </row>
    <row r="5" spans="1:6" ht="15">
      <c r="A5" s="125">
        <v>1976</v>
      </c>
      <c r="B5" s="7">
        <v>66.80029767</v>
      </c>
      <c r="C5" s="7">
        <v>19.65364825</v>
      </c>
      <c r="D5" s="7">
        <v>7.09010165</v>
      </c>
      <c r="E5" s="8">
        <v>6.45595243</v>
      </c>
      <c r="F5" s="86"/>
    </row>
    <row r="6" spans="1:6" ht="15">
      <c r="A6" s="125">
        <v>1977</v>
      </c>
      <c r="B6" s="7">
        <v>65.97974871</v>
      </c>
      <c r="C6" s="7">
        <v>19.95172267</v>
      </c>
      <c r="D6" s="7">
        <v>7.58147004</v>
      </c>
      <c r="E6" s="8">
        <v>6.48705858</v>
      </c>
      <c r="F6" s="86"/>
    </row>
    <row r="7" spans="1:6" ht="15">
      <c r="A7" s="125">
        <v>1978</v>
      </c>
      <c r="B7" s="7">
        <v>64.09456343</v>
      </c>
      <c r="C7" s="7">
        <v>21.30566192</v>
      </c>
      <c r="D7" s="7">
        <v>7.54036199</v>
      </c>
      <c r="E7" s="8">
        <v>7.05941266</v>
      </c>
      <c r="F7" s="86"/>
    </row>
    <row r="8" spans="1:6" ht="15">
      <c r="A8" s="125">
        <v>1979</v>
      </c>
      <c r="B8" s="7">
        <v>63.66357594</v>
      </c>
      <c r="C8" s="7">
        <v>21.97453396</v>
      </c>
      <c r="D8" s="7">
        <v>7.62305519</v>
      </c>
      <c r="E8" s="8">
        <v>6.73883491</v>
      </c>
      <c r="F8" s="86"/>
    </row>
    <row r="9" spans="1:6" ht="15">
      <c r="A9" s="125">
        <v>1980</v>
      </c>
      <c r="B9" s="7">
        <v>62.58940465</v>
      </c>
      <c r="C9" s="7">
        <v>22.92145385</v>
      </c>
      <c r="D9" s="7">
        <v>8.05597933</v>
      </c>
      <c r="E9" s="8">
        <v>6.43316218</v>
      </c>
      <c r="F9" s="86"/>
    </row>
    <row r="10" spans="1:6" ht="15">
      <c r="A10" s="125">
        <v>1981</v>
      </c>
      <c r="B10" s="7">
        <v>60.06425095</v>
      </c>
      <c r="C10" s="7">
        <v>24.55784296</v>
      </c>
      <c r="D10" s="7">
        <v>7.9910377</v>
      </c>
      <c r="E10" s="8">
        <v>7.38686839</v>
      </c>
      <c r="F10" s="86"/>
    </row>
    <row r="11" spans="1:6" ht="15">
      <c r="A11" s="125">
        <v>1982</v>
      </c>
      <c r="B11" s="7">
        <v>58.44477909</v>
      </c>
      <c r="C11" s="7">
        <v>25.57457185</v>
      </c>
      <c r="D11" s="7">
        <v>8.2994073</v>
      </c>
      <c r="E11" s="8">
        <v>7.68124176</v>
      </c>
      <c r="F11" s="86"/>
    </row>
    <row r="12" spans="1:6" ht="15">
      <c r="A12" s="125">
        <v>1983</v>
      </c>
      <c r="B12" s="7">
        <v>56.47682589</v>
      </c>
      <c r="C12" s="7">
        <v>27.15206626</v>
      </c>
      <c r="D12" s="7">
        <v>8.71220342</v>
      </c>
      <c r="E12" s="8">
        <v>7.65890443</v>
      </c>
      <c r="F12" s="86"/>
    </row>
    <row r="13" spans="1:6" ht="15">
      <c r="A13" s="125">
        <v>1984</v>
      </c>
      <c r="B13" s="7">
        <v>56.14962644</v>
      </c>
      <c r="C13" s="7">
        <v>27.02450783</v>
      </c>
      <c r="D13" s="7">
        <v>8.88642432</v>
      </c>
      <c r="E13" s="8">
        <v>7.93944141</v>
      </c>
      <c r="F13" s="86"/>
    </row>
    <row r="14" spans="1:6" ht="15">
      <c r="A14" s="125">
        <v>1985</v>
      </c>
      <c r="B14" s="7">
        <v>55.1839788</v>
      </c>
      <c r="C14" s="7">
        <v>27.75676422</v>
      </c>
      <c r="D14" s="7">
        <v>9.21544986</v>
      </c>
      <c r="E14" s="8">
        <v>7.84380712</v>
      </c>
      <c r="F14" s="86"/>
    </row>
    <row r="15" spans="1:6" ht="15">
      <c r="A15" s="125">
        <v>1986</v>
      </c>
      <c r="B15" s="7">
        <v>53.29487892</v>
      </c>
      <c r="C15" s="7">
        <v>28.98474752</v>
      </c>
      <c r="D15" s="7">
        <v>9.47340691</v>
      </c>
      <c r="E15" s="8">
        <v>8.24696666</v>
      </c>
      <c r="F15" s="86"/>
    </row>
    <row r="16" spans="1:6" ht="15">
      <c r="A16" s="125">
        <v>1987</v>
      </c>
      <c r="B16" s="7">
        <v>50.51567119</v>
      </c>
      <c r="C16" s="7">
        <v>31.76140072</v>
      </c>
      <c r="D16" s="7">
        <v>9.16031609</v>
      </c>
      <c r="E16" s="8">
        <v>8.562612</v>
      </c>
      <c r="F16" s="86"/>
    </row>
    <row r="17" spans="1:6" ht="15">
      <c r="A17" s="125">
        <v>1988</v>
      </c>
      <c r="B17" s="7">
        <v>49.31502431</v>
      </c>
      <c r="C17" s="7">
        <v>31.97394767</v>
      </c>
      <c r="D17" s="7">
        <v>9.68079232</v>
      </c>
      <c r="E17" s="8">
        <v>9.03023569</v>
      </c>
      <c r="F17" s="86"/>
    </row>
    <row r="18" spans="1:6" ht="15">
      <c r="A18" s="125">
        <v>1989</v>
      </c>
      <c r="B18" s="7">
        <v>48.76957969</v>
      </c>
      <c r="C18" s="7">
        <v>31.88458971</v>
      </c>
      <c r="D18" s="7">
        <v>10.00756127</v>
      </c>
      <c r="E18" s="8">
        <v>9.33826933</v>
      </c>
      <c r="F18" s="86"/>
    </row>
    <row r="19" spans="1:6" ht="15">
      <c r="A19" s="125">
        <v>1990</v>
      </c>
      <c r="B19" s="7">
        <v>45.90141427</v>
      </c>
      <c r="C19" s="7">
        <v>34.03415234</v>
      </c>
      <c r="D19" s="7">
        <v>10.5386193</v>
      </c>
      <c r="E19" s="8">
        <v>9.52581408</v>
      </c>
      <c r="F19" s="86"/>
    </row>
    <row r="20" spans="1:6" ht="15">
      <c r="A20" s="125">
        <v>1991</v>
      </c>
      <c r="B20" s="7">
        <v>43.95683085</v>
      </c>
      <c r="C20" s="7">
        <v>33.51918268</v>
      </c>
      <c r="D20" s="7">
        <v>13.29300747</v>
      </c>
      <c r="E20" s="8">
        <v>9.230979</v>
      </c>
      <c r="F20" s="86"/>
    </row>
    <row r="21" spans="1:6" ht="15">
      <c r="A21" s="125">
        <v>1992</v>
      </c>
      <c r="B21" s="7">
        <v>42.93128024</v>
      </c>
      <c r="C21" s="7">
        <v>34.02237551</v>
      </c>
      <c r="D21" s="7">
        <v>13.56548841</v>
      </c>
      <c r="E21" s="8">
        <v>9.48085584</v>
      </c>
      <c r="F21" s="86"/>
    </row>
    <row r="22" spans="1:6" ht="15">
      <c r="A22" s="125">
        <v>1993</v>
      </c>
      <c r="B22" s="7">
        <v>41.38270362</v>
      </c>
      <c r="C22" s="7">
        <v>34.00270511</v>
      </c>
      <c r="D22" s="7">
        <v>14.45305902</v>
      </c>
      <c r="E22" s="8">
        <v>10.16153224</v>
      </c>
      <c r="F22" s="86"/>
    </row>
    <row r="23" spans="1:6" ht="15">
      <c r="A23" s="125">
        <v>1994</v>
      </c>
      <c r="B23" s="7">
        <v>39.69582138</v>
      </c>
      <c r="C23" s="7">
        <v>33.6759178</v>
      </c>
      <c r="D23" s="7">
        <v>16.19845448</v>
      </c>
      <c r="E23" s="8">
        <v>10.42980634</v>
      </c>
      <c r="F23" s="86"/>
    </row>
    <row r="24" spans="1:6" ht="15">
      <c r="A24" s="125">
        <v>1995</v>
      </c>
      <c r="B24" s="7">
        <v>38.25737663</v>
      </c>
      <c r="C24" s="7">
        <v>33.94159593</v>
      </c>
      <c r="D24" s="7">
        <v>16.25146056</v>
      </c>
      <c r="E24" s="8">
        <v>11.54956689</v>
      </c>
      <c r="F24" s="86"/>
    </row>
    <row r="25" spans="1:6" ht="15">
      <c r="A25" s="125">
        <v>1996</v>
      </c>
      <c r="B25" s="7">
        <v>37.30416667</v>
      </c>
      <c r="C25" s="7">
        <v>34.56669493</v>
      </c>
      <c r="D25" s="7">
        <v>15.78083132</v>
      </c>
      <c r="E25" s="8">
        <v>12.34830707</v>
      </c>
      <c r="F25" s="86"/>
    </row>
    <row r="26" spans="1:6" ht="15">
      <c r="A26" s="125">
        <v>1997</v>
      </c>
      <c r="B26" s="7">
        <v>35.98025741</v>
      </c>
      <c r="C26" s="7">
        <v>35.05253886</v>
      </c>
      <c r="D26" s="7">
        <v>16.86963908</v>
      </c>
      <c r="E26" s="8">
        <v>12.09756466</v>
      </c>
      <c r="F26" s="86"/>
    </row>
    <row r="27" spans="1:6" ht="15">
      <c r="A27" s="125">
        <v>1998</v>
      </c>
      <c r="B27" s="7">
        <v>35.48611967</v>
      </c>
      <c r="C27" s="7">
        <v>35.0550162</v>
      </c>
      <c r="D27" s="7">
        <v>17.00183369</v>
      </c>
      <c r="E27" s="8">
        <v>12.45703043</v>
      </c>
      <c r="F27" s="86"/>
    </row>
    <row r="28" spans="1:6" ht="15">
      <c r="A28" s="125">
        <v>1999</v>
      </c>
      <c r="B28" s="7">
        <v>33.80553365</v>
      </c>
      <c r="C28" s="7">
        <v>36.36500954</v>
      </c>
      <c r="D28" s="7">
        <v>17.01954354</v>
      </c>
      <c r="E28" s="8">
        <v>12.80991327</v>
      </c>
      <c r="F28" s="86"/>
    </row>
    <row r="29" spans="1:6" ht="15">
      <c r="A29" s="125">
        <v>2000</v>
      </c>
      <c r="B29" s="7">
        <v>33.26893544</v>
      </c>
      <c r="C29" s="7">
        <v>35.76455687</v>
      </c>
      <c r="D29" s="7">
        <v>17.83566071</v>
      </c>
      <c r="E29" s="8">
        <v>13.13084699</v>
      </c>
      <c r="F29" s="86"/>
    </row>
    <row r="30" spans="1:6" ht="15">
      <c r="A30" s="125">
        <v>2001</v>
      </c>
      <c r="B30" s="7">
        <v>32.97977285</v>
      </c>
      <c r="C30" s="7">
        <v>35.78303622</v>
      </c>
      <c r="D30" s="7">
        <v>17.36769413</v>
      </c>
      <c r="E30" s="8">
        <v>13.86949681</v>
      </c>
      <c r="F30" s="86"/>
    </row>
    <row r="31" spans="1:6" ht="15">
      <c r="A31" s="125">
        <v>2002</v>
      </c>
      <c r="B31" s="7">
        <v>31.68512735</v>
      </c>
      <c r="C31" s="7">
        <v>36.29640183</v>
      </c>
      <c r="D31" s="7">
        <v>17.35413715</v>
      </c>
      <c r="E31" s="8">
        <v>14.66433367</v>
      </c>
      <c r="F31" s="86"/>
    </row>
    <row r="32" spans="1:6" ht="15">
      <c r="A32" s="125">
        <v>2003</v>
      </c>
      <c r="B32" s="7">
        <v>30.11831915</v>
      </c>
      <c r="C32" s="7">
        <v>36.73239359</v>
      </c>
      <c r="D32" s="7">
        <v>17.52816304</v>
      </c>
      <c r="E32" s="8">
        <v>15.62112421</v>
      </c>
      <c r="F32" s="86"/>
    </row>
    <row r="33" spans="1:6" ht="15">
      <c r="A33" s="125">
        <v>2004</v>
      </c>
      <c r="B33" s="7">
        <v>28.62725573</v>
      </c>
      <c r="C33" s="7">
        <v>37.79119952</v>
      </c>
      <c r="D33" s="7">
        <v>17.62526218</v>
      </c>
      <c r="E33" s="8">
        <v>15.95628258</v>
      </c>
      <c r="F33" s="86"/>
    </row>
    <row r="34" spans="1:6" ht="15">
      <c r="A34" s="125">
        <v>2005</v>
      </c>
      <c r="B34" s="7">
        <v>27.76796142</v>
      </c>
      <c r="C34" s="7">
        <v>37.48905399</v>
      </c>
      <c r="D34" s="7">
        <v>18.18211062</v>
      </c>
      <c r="E34" s="8">
        <v>16.56087397</v>
      </c>
      <c r="F34" s="86"/>
    </row>
    <row r="35" spans="1:6" ht="15">
      <c r="A35" s="125">
        <v>2006</v>
      </c>
      <c r="B35" s="7">
        <v>26.72939081</v>
      </c>
      <c r="C35" s="7">
        <v>38.62240415</v>
      </c>
      <c r="D35" s="7">
        <v>18.74323705</v>
      </c>
      <c r="E35" s="8">
        <v>15.90496799</v>
      </c>
      <c r="F35" s="86"/>
    </row>
    <row r="36" spans="1:6" ht="15">
      <c r="A36" s="125">
        <v>2007</v>
      </c>
      <c r="B36" s="7">
        <v>25.73365037</v>
      </c>
      <c r="C36" s="7">
        <v>38.51243709</v>
      </c>
      <c r="D36" s="7">
        <v>19.02428687</v>
      </c>
      <c r="E36" s="8">
        <v>16.72962568</v>
      </c>
      <c r="F36" s="86"/>
    </row>
    <row r="37" spans="1:6" ht="15">
      <c r="A37" s="125">
        <v>2008</v>
      </c>
      <c r="B37" s="7">
        <v>24.67213869</v>
      </c>
      <c r="C37" s="7">
        <v>38.26683138</v>
      </c>
      <c r="D37" s="7">
        <v>19.14303524</v>
      </c>
      <c r="E37" s="8">
        <v>17.91799468</v>
      </c>
      <c r="F37" s="86"/>
    </row>
    <row r="38" spans="1:6" ht="15">
      <c r="A38" s="125">
        <v>2009</v>
      </c>
      <c r="B38" s="7">
        <v>23.27823391</v>
      </c>
      <c r="C38" s="7">
        <v>38.53525232</v>
      </c>
      <c r="D38" s="7">
        <v>20.04732374</v>
      </c>
      <c r="E38" s="8">
        <v>18.13919003</v>
      </c>
      <c r="F38" s="86"/>
    </row>
    <row r="39" spans="1:6" ht="15">
      <c r="A39" s="125">
        <v>2010</v>
      </c>
      <c r="B39" s="7">
        <v>22.33136379</v>
      </c>
      <c r="C39" s="7">
        <v>38.49909302</v>
      </c>
      <c r="D39" s="7">
        <v>20.51641111</v>
      </c>
      <c r="E39" s="8">
        <v>18.65313208</v>
      </c>
      <c r="F39" s="86"/>
    </row>
    <row r="40" spans="1:6" ht="15">
      <c r="A40" s="125">
        <v>2011</v>
      </c>
      <c r="B40" s="7">
        <v>21.63848377</v>
      </c>
      <c r="C40" s="7">
        <v>37.92116161</v>
      </c>
      <c r="D40" s="7">
        <v>20.38022386</v>
      </c>
      <c r="E40" s="8">
        <v>20.06013076</v>
      </c>
      <c r="F40" s="86"/>
    </row>
    <row r="41" spans="1:6" ht="15">
      <c r="A41" s="126">
        <v>2012</v>
      </c>
      <c r="B41" s="26">
        <v>20.18849507</v>
      </c>
      <c r="C41" s="26">
        <v>37.91113319</v>
      </c>
      <c r="D41" s="26">
        <v>21.20031568</v>
      </c>
      <c r="E41" s="27">
        <v>20.70005607</v>
      </c>
      <c r="F41" s="86"/>
    </row>
    <row r="42" spans="1:6" ht="45" customHeight="1">
      <c r="A42" s="174" t="s">
        <v>792</v>
      </c>
      <c r="B42" s="160"/>
      <c r="C42" s="160"/>
      <c r="D42" s="160"/>
      <c r="E42" s="160"/>
      <c r="F42" s="86"/>
    </row>
    <row r="43" spans="1:5" ht="15">
      <c r="A43" s="175" t="s">
        <v>96</v>
      </c>
      <c r="B43" s="175"/>
      <c r="C43" s="175"/>
      <c r="D43" s="175"/>
      <c r="E43" s="175"/>
    </row>
  </sheetData>
  <sheetProtection/>
  <mergeCells count="2">
    <mergeCell ref="A42:E42"/>
    <mergeCell ref="A43:E43"/>
  </mergeCells>
  <printOptions/>
  <pageMargins left="0.7" right="0.7" top="0.75" bottom="0.75" header="0.3" footer="0.3"/>
  <pageSetup fitToHeight="1" fitToWidth="1" horizontalDpi="600" verticalDpi="600" orientation="portrait" scale="98"/>
</worksheet>
</file>

<file path=xl/worksheets/sheet21.xml><?xml version="1.0" encoding="utf-8"?>
<worksheet xmlns="http://schemas.openxmlformats.org/spreadsheetml/2006/main" xmlns:r="http://schemas.openxmlformats.org/officeDocument/2006/relationships">
  <sheetPr>
    <pageSetUpPr fitToPage="1"/>
  </sheetPr>
  <dimension ref="A1:J50"/>
  <sheetViews>
    <sheetView zoomScaleSheetLayoutView="100" zoomScalePageLayoutView="0" workbookViewId="0" topLeftCell="A25">
      <selection activeCell="A47" sqref="A47:G47"/>
    </sheetView>
  </sheetViews>
  <sheetFormatPr defaultColWidth="8.421875" defaultRowHeight="15"/>
  <cols>
    <col min="1" max="1" width="9.421875" style="31" customWidth="1"/>
    <col min="2" max="7" width="14.28125" style="31" customWidth="1"/>
    <col min="8" max="16384" width="8.421875" style="31" customWidth="1"/>
  </cols>
  <sheetData>
    <row r="1" spans="1:7" ht="15">
      <c r="A1" s="17" t="s">
        <v>48</v>
      </c>
      <c r="B1" s="17"/>
      <c r="C1" s="17"/>
      <c r="D1" s="40"/>
      <c r="E1" s="40"/>
      <c r="F1" s="40"/>
      <c r="G1" s="40"/>
    </row>
    <row r="2" spans="1:7" ht="17.25">
      <c r="A2" s="17" t="s">
        <v>204</v>
      </c>
      <c r="B2" s="17"/>
      <c r="C2" s="17"/>
      <c r="D2" s="40"/>
      <c r="E2" s="40"/>
      <c r="F2" s="40"/>
      <c r="G2" s="40"/>
    </row>
    <row r="3" spans="1:7" ht="15" customHeight="1">
      <c r="A3" s="9" t="s">
        <v>205</v>
      </c>
      <c r="B3" s="10"/>
      <c r="C3" s="10"/>
      <c r="D3" s="40"/>
      <c r="E3" s="40"/>
      <c r="F3" s="40"/>
      <c r="G3" s="40"/>
    </row>
    <row r="4" spans="1:7" ht="15" customHeight="1">
      <c r="A4" s="47"/>
      <c r="B4" s="168" t="s">
        <v>26</v>
      </c>
      <c r="C4" s="170"/>
      <c r="D4" s="170"/>
      <c r="E4" s="170"/>
      <c r="F4" s="170"/>
      <c r="G4" s="170"/>
    </row>
    <row r="5" spans="1:7" ht="15" customHeight="1">
      <c r="A5" s="49"/>
      <c r="B5" s="176" t="s">
        <v>144</v>
      </c>
      <c r="C5" s="177"/>
      <c r="D5" s="176" t="s">
        <v>145</v>
      </c>
      <c r="E5" s="177"/>
      <c r="F5" s="178" t="s">
        <v>146</v>
      </c>
      <c r="G5" s="179"/>
    </row>
    <row r="6" spans="1:7" ht="30">
      <c r="A6" s="69" t="s">
        <v>0</v>
      </c>
      <c r="B6" s="71" t="s">
        <v>9</v>
      </c>
      <c r="C6" s="71" t="s">
        <v>10</v>
      </c>
      <c r="D6" s="71" t="s">
        <v>9</v>
      </c>
      <c r="E6" s="71" t="s">
        <v>10</v>
      </c>
      <c r="F6" s="71" t="s">
        <v>9</v>
      </c>
      <c r="G6" s="95" t="s">
        <v>10</v>
      </c>
    </row>
    <row r="7" spans="1:7" ht="15">
      <c r="A7" s="49">
        <v>1975</v>
      </c>
      <c r="B7" s="30">
        <f>21.3048/100</f>
        <v>0.21304800000000002</v>
      </c>
      <c r="C7" s="11">
        <v>4777.94</v>
      </c>
      <c r="D7" s="30">
        <f>16.7701/100</f>
        <v>0.167701</v>
      </c>
      <c r="E7" s="12">
        <v>6982.81</v>
      </c>
      <c r="F7" s="30">
        <f>19.0544/100</f>
        <v>0.19054400000000002</v>
      </c>
      <c r="G7" s="11">
        <v>7278.22</v>
      </c>
    </row>
    <row r="8" spans="1:7" ht="15">
      <c r="A8" s="49">
        <v>1976</v>
      </c>
      <c r="B8" s="73">
        <v>22.1333</v>
      </c>
      <c r="C8" s="13">
        <v>4848.13</v>
      </c>
      <c r="D8" s="73">
        <v>17.1776</v>
      </c>
      <c r="E8" s="14">
        <v>6932.82</v>
      </c>
      <c r="F8" s="73">
        <v>19.7758</v>
      </c>
      <c r="G8" s="13">
        <v>7272.19</v>
      </c>
    </row>
    <row r="9" spans="1:7" ht="15">
      <c r="A9" s="49">
        <v>1977</v>
      </c>
      <c r="B9" s="73">
        <v>22.7043</v>
      </c>
      <c r="C9" s="13">
        <v>4680.29</v>
      </c>
      <c r="D9" s="73">
        <v>17.4041</v>
      </c>
      <c r="E9" s="14">
        <v>6566.78</v>
      </c>
      <c r="F9" s="73">
        <v>20.395</v>
      </c>
      <c r="G9" s="13">
        <v>6767.14</v>
      </c>
    </row>
    <row r="10" spans="1:7" ht="15">
      <c r="A10" s="49">
        <v>1978</v>
      </c>
      <c r="B10" s="73">
        <v>23.6468</v>
      </c>
      <c r="C10" s="13">
        <v>4756.74</v>
      </c>
      <c r="D10" s="73">
        <v>17.6911</v>
      </c>
      <c r="E10" s="14">
        <v>7053.28</v>
      </c>
      <c r="F10" s="73">
        <v>21.0711</v>
      </c>
      <c r="G10" s="13">
        <v>7433.4</v>
      </c>
    </row>
    <row r="11" spans="1:7" ht="15">
      <c r="A11" s="49">
        <v>1979</v>
      </c>
      <c r="B11" s="73">
        <v>24.5547</v>
      </c>
      <c r="C11" s="13">
        <v>4221.38</v>
      </c>
      <c r="D11" s="73">
        <v>17.9025</v>
      </c>
      <c r="E11" s="14">
        <v>6233.68</v>
      </c>
      <c r="F11" s="73">
        <v>21.571</v>
      </c>
      <c r="G11" s="13">
        <v>6547.9</v>
      </c>
    </row>
    <row r="12" spans="1:7" ht="15">
      <c r="A12" s="49">
        <v>1980</v>
      </c>
      <c r="B12" s="73">
        <v>24.7256</v>
      </c>
      <c r="C12" s="13">
        <v>4245.48</v>
      </c>
      <c r="D12" s="73">
        <v>17.7336</v>
      </c>
      <c r="E12" s="14">
        <v>6337.7</v>
      </c>
      <c r="F12" s="73">
        <v>21.7147</v>
      </c>
      <c r="G12" s="13">
        <v>6659.58</v>
      </c>
    </row>
    <row r="13" spans="1:7" ht="15">
      <c r="A13" s="49">
        <v>1981</v>
      </c>
      <c r="B13" s="73">
        <v>25.4465</v>
      </c>
      <c r="C13" s="13">
        <v>3942.41</v>
      </c>
      <c r="D13" s="73">
        <v>18.0338</v>
      </c>
      <c r="E13" s="14">
        <v>5812.94</v>
      </c>
      <c r="F13" s="73">
        <v>22.3923</v>
      </c>
      <c r="G13" s="13">
        <v>6078.89</v>
      </c>
    </row>
    <row r="14" spans="1:7" ht="15">
      <c r="A14" s="49">
        <v>1982</v>
      </c>
      <c r="B14" s="73">
        <v>25.7186</v>
      </c>
      <c r="C14" s="13">
        <v>3891.66</v>
      </c>
      <c r="D14" s="73">
        <v>18.5883</v>
      </c>
      <c r="E14" s="14">
        <v>5564.25</v>
      </c>
      <c r="F14" s="73">
        <v>22.7577</v>
      </c>
      <c r="G14" s="13">
        <v>5677.81</v>
      </c>
    </row>
    <row r="15" spans="1:7" ht="15">
      <c r="A15" s="49">
        <v>1983</v>
      </c>
      <c r="B15" s="73">
        <v>27.5605</v>
      </c>
      <c r="C15" s="13">
        <v>4087.94</v>
      </c>
      <c r="D15" s="73">
        <v>19.8863</v>
      </c>
      <c r="E15" s="14">
        <v>5901.85</v>
      </c>
      <c r="F15" s="73">
        <v>24.2842</v>
      </c>
      <c r="G15" s="13">
        <v>6227.04</v>
      </c>
    </row>
    <row r="16" spans="1:7" ht="15">
      <c r="A16" s="49">
        <v>1984</v>
      </c>
      <c r="B16" s="73">
        <v>27.3879</v>
      </c>
      <c r="C16" s="13">
        <v>3996.5</v>
      </c>
      <c r="D16" s="73">
        <v>20.1348</v>
      </c>
      <c r="E16" s="14">
        <v>5753.55</v>
      </c>
      <c r="F16" s="73">
        <v>24.4276</v>
      </c>
      <c r="G16" s="13">
        <v>6149.66</v>
      </c>
    </row>
    <row r="17" spans="1:7" ht="15">
      <c r="A17" s="49">
        <v>1985</v>
      </c>
      <c r="B17" s="73">
        <v>28.1241</v>
      </c>
      <c r="C17" s="13">
        <v>4120.37</v>
      </c>
      <c r="D17" s="73">
        <v>20.6923</v>
      </c>
      <c r="E17" s="14">
        <v>5937.42</v>
      </c>
      <c r="F17" s="73">
        <v>25.0705</v>
      </c>
      <c r="G17" s="13">
        <v>6246.66</v>
      </c>
    </row>
    <row r="18" spans="1:7" ht="15">
      <c r="A18" s="49">
        <v>1986</v>
      </c>
      <c r="B18" s="73">
        <v>29.8488</v>
      </c>
      <c r="C18" s="13">
        <v>4191.38</v>
      </c>
      <c r="D18" s="73">
        <v>22.1318</v>
      </c>
      <c r="E18" s="14">
        <v>5683.51</v>
      </c>
      <c r="F18" s="73">
        <v>26.8123</v>
      </c>
      <c r="G18" s="13">
        <v>6287.07</v>
      </c>
    </row>
    <row r="19" spans="1:7" ht="15">
      <c r="A19" s="49">
        <v>1987</v>
      </c>
      <c r="B19" s="73">
        <v>30.7552</v>
      </c>
      <c r="C19" s="13">
        <v>4599.67</v>
      </c>
      <c r="D19" s="73">
        <v>22.8193</v>
      </c>
      <c r="E19" s="14">
        <v>6162.55</v>
      </c>
      <c r="F19" s="73">
        <v>27.7283</v>
      </c>
      <c r="G19" s="13">
        <v>6651.83</v>
      </c>
    </row>
    <row r="20" spans="1:7" ht="15">
      <c r="A20" s="49">
        <v>1988</v>
      </c>
      <c r="B20" s="73">
        <v>32.4908</v>
      </c>
      <c r="C20" s="13">
        <v>4387.31</v>
      </c>
      <c r="D20" s="73">
        <v>24.1467</v>
      </c>
      <c r="E20" s="14">
        <v>6057.83</v>
      </c>
      <c r="F20" s="73">
        <v>29.2645</v>
      </c>
      <c r="G20" s="13">
        <v>6633.47</v>
      </c>
    </row>
    <row r="21" spans="1:7" ht="15">
      <c r="A21" s="49">
        <v>1989</v>
      </c>
      <c r="B21" s="73">
        <v>32.9532</v>
      </c>
      <c r="C21" s="13">
        <v>4437.93</v>
      </c>
      <c r="D21" s="73">
        <v>24.3375</v>
      </c>
      <c r="E21" s="14">
        <v>6237.14</v>
      </c>
      <c r="F21" s="73">
        <v>29.7112</v>
      </c>
      <c r="G21" s="13">
        <v>6656.9</v>
      </c>
    </row>
    <row r="22" spans="1:7" ht="15">
      <c r="A22" s="49">
        <v>1990</v>
      </c>
      <c r="B22" s="73">
        <v>33.9865</v>
      </c>
      <c r="C22" s="13">
        <v>4617.83</v>
      </c>
      <c r="D22" s="73">
        <v>25.5476</v>
      </c>
      <c r="E22" s="14">
        <v>6359.67</v>
      </c>
      <c r="F22" s="73">
        <v>30.6292</v>
      </c>
      <c r="G22" s="13">
        <v>6942.64</v>
      </c>
    </row>
    <row r="23" spans="1:7" ht="15">
      <c r="A23" s="49">
        <v>1991</v>
      </c>
      <c r="B23" s="73">
        <v>35.55</v>
      </c>
      <c r="C23" s="13">
        <v>4609.81</v>
      </c>
      <c r="D23" s="73">
        <v>26.8354</v>
      </c>
      <c r="E23" s="14">
        <v>6195.91</v>
      </c>
      <c r="F23" s="73">
        <v>32.2597</v>
      </c>
      <c r="G23" s="13">
        <v>7086.82</v>
      </c>
    </row>
    <row r="24" spans="1:7" ht="15">
      <c r="A24" s="49">
        <v>1992</v>
      </c>
      <c r="B24" s="73">
        <v>35.6561</v>
      </c>
      <c r="C24" s="13">
        <v>4767.97</v>
      </c>
      <c r="D24" s="73">
        <v>26.9729</v>
      </c>
      <c r="E24" s="14">
        <v>6540.61</v>
      </c>
      <c r="F24" s="73">
        <v>32.5236</v>
      </c>
      <c r="G24" s="13">
        <v>7193.69</v>
      </c>
    </row>
    <row r="25" spans="1:7" ht="15">
      <c r="A25" s="49">
        <v>1993</v>
      </c>
      <c r="B25" s="73">
        <v>35.4396</v>
      </c>
      <c r="C25" s="13">
        <v>4767.55</v>
      </c>
      <c r="D25" s="73">
        <v>26.764</v>
      </c>
      <c r="E25" s="14">
        <v>6356.73</v>
      </c>
      <c r="F25" s="73">
        <v>32.5837</v>
      </c>
      <c r="G25" s="13">
        <v>6992.4</v>
      </c>
    </row>
    <row r="26" spans="1:7" ht="15">
      <c r="A26" s="49">
        <v>1994</v>
      </c>
      <c r="B26" s="73">
        <v>34.1218</v>
      </c>
      <c r="C26" s="13">
        <v>4651.58</v>
      </c>
      <c r="D26" s="73">
        <v>25.825</v>
      </c>
      <c r="E26" s="14">
        <v>6363.36</v>
      </c>
      <c r="F26" s="73">
        <v>30.9946</v>
      </c>
      <c r="G26" s="13">
        <v>6977.37</v>
      </c>
    </row>
    <row r="27" spans="1:7" ht="15">
      <c r="A27" s="49">
        <v>1995</v>
      </c>
      <c r="B27" s="73">
        <v>34.2392</v>
      </c>
      <c r="C27" s="13">
        <v>4830.32</v>
      </c>
      <c r="D27" s="73">
        <v>25.9171</v>
      </c>
      <c r="E27" s="14">
        <v>6645.08</v>
      </c>
      <c r="F27" s="73">
        <v>31.0442</v>
      </c>
      <c r="G27" s="13">
        <v>7222.91</v>
      </c>
    </row>
    <row r="28" spans="1:7" ht="15">
      <c r="A28" s="49">
        <v>1996</v>
      </c>
      <c r="B28" s="73">
        <v>34.533</v>
      </c>
      <c r="C28" s="13">
        <v>5482.87</v>
      </c>
      <c r="D28" s="73">
        <v>26.0479</v>
      </c>
      <c r="E28" s="14">
        <v>7358.82</v>
      </c>
      <c r="F28" s="73">
        <v>31.4223</v>
      </c>
      <c r="G28" s="13">
        <v>7820.12</v>
      </c>
    </row>
    <row r="29" spans="1:7" ht="15">
      <c r="A29" s="49">
        <v>1997</v>
      </c>
      <c r="B29" s="73">
        <v>33.2365</v>
      </c>
      <c r="C29" s="13">
        <v>5153.59</v>
      </c>
      <c r="D29" s="73">
        <v>24.9806</v>
      </c>
      <c r="E29" s="14">
        <v>6957.35</v>
      </c>
      <c r="F29" s="73">
        <v>30.1602</v>
      </c>
      <c r="G29" s="13">
        <v>7300.92</v>
      </c>
    </row>
    <row r="30" spans="1:7" ht="15">
      <c r="A30" s="49">
        <v>1998</v>
      </c>
      <c r="B30" s="73">
        <v>34.5925</v>
      </c>
      <c r="C30" s="13">
        <v>5406.11</v>
      </c>
      <c r="D30" s="73">
        <v>26.4731</v>
      </c>
      <c r="E30" s="14">
        <v>7179.99</v>
      </c>
      <c r="F30" s="73">
        <v>31.7116</v>
      </c>
      <c r="G30" s="13">
        <v>7602.34</v>
      </c>
    </row>
    <row r="31" spans="1:7" ht="15">
      <c r="A31" s="49">
        <v>1999</v>
      </c>
      <c r="B31" s="73">
        <v>35.7579</v>
      </c>
      <c r="C31" s="13">
        <v>5799.08</v>
      </c>
      <c r="D31" s="73">
        <v>27.3791</v>
      </c>
      <c r="E31" s="14">
        <v>7455.96</v>
      </c>
      <c r="F31" s="73">
        <v>32.9341</v>
      </c>
      <c r="G31" s="13">
        <v>8184.99</v>
      </c>
    </row>
    <row r="32" spans="1:7" ht="15">
      <c r="A32" s="49">
        <v>2000</v>
      </c>
      <c r="B32" s="73">
        <v>32.6678</v>
      </c>
      <c r="C32" s="13">
        <v>5933.95</v>
      </c>
      <c r="D32" s="73">
        <v>24.9795</v>
      </c>
      <c r="E32" s="14">
        <v>7986.47</v>
      </c>
      <c r="F32" s="73">
        <v>30.0606</v>
      </c>
      <c r="G32" s="13">
        <v>8242.04</v>
      </c>
    </row>
    <row r="33" spans="1:7" ht="15">
      <c r="A33" s="49">
        <v>2001</v>
      </c>
      <c r="B33" s="73">
        <v>33.0451</v>
      </c>
      <c r="C33" s="13">
        <v>5824.62</v>
      </c>
      <c r="D33" s="73">
        <v>25.184</v>
      </c>
      <c r="E33" s="14">
        <v>7735.21</v>
      </c>
      <c r="F33" s="73">
        <v>30.4933</v>
      </c>
      <c r="G33" s="13">
        <v>8013.68</v>
      </c>
    </row>
    <row r="34" spans="1:7" ht="15">
      <c r="A34" s="49">
        <v>2002</v>
      </c>
      <c r="B34" s="73">
        <v>33.4447</v>
      </c>
      <c r="C34" s="13">
        <v>5525.84</v>
      </c>
      <c r="D34" s="73">
        <v>25.3208</v>
      </c>
      <c r="E34" s="14">
        <v>7607.6</v>
      </c>
      <c r="F34" s="73">
        <v>30.5894</v>
      </c>
      <c r="G34" s="13">
        <v>7699.44</v>
      </c>
    </row>
    <row r="35" spans="1:7" ht="15">
      <c r="A35" s="49">
        <v>2003</v>
      </c>
      <c r="B35" s="73">
        <v>34.5519</v>
      </c>
      <c r="C35" s="13">
        <v>5996.16</v>
      </c>
      <c r="D35" s="73">
        <v>26.5405</v>
      </c>
      <c r="E35" s="14">
        <v>7824.99</v>
      </c>
      <c r="F35" s="73">
        <v>32.0193</v>
      </c>
      <c r="G35" s="13">
        <v>8304.68</v>
      </c>
    </row>
    <row r="36" spans="1:7" ht="15">
      <c r="A36" s="49">
        <v>2004</v>
      </c>
      <c r="B36" s="73">
        <v>34.3038</v>
      </c>
      <c r="C36" s="13">
        <v>5806.51</v>
      </c>
      <c r="D36" s="73">
        <v>26.2741</v>
      </c>
      <c r="E36" s="14">
        <v>7853.3</v>
      </c>
      <c r="F36" s="73">
        <v>31.8701</v>
      </c>
      <c r="G36" s="13">
        <v>8361.37</v>
      </c>
    </row>
    <row r="37" spans="1:7" ht="15">
      <c r="A37" s="49">
        <v>2005</v>
      </c>
      <c r="B37" s="73">
        <v>34.2778</v>
      </c>
      <c r="C37" s="13">
        <v>6017.16</v>
      </c>
      <c r="D37" s="73">
        <v>26.256</v>
      </c>
      <c r="E37" s="14">
        <v>7786.91</v>
      </c>
      <c r="F37" s="73">
        <v>31.7818</v>
      </c>
      <c r="G37" s="13">
        <v>8494.82</v>
      </c>
    </row>
    <row r="38" spans="1:7" ht="15">
      <c r="A38" s="49">
        <v>2006</v>
      </c>
      <c r="B38" s="73">
        <v>34.3254</v>
      </c>
      <c r="C38" s="13">
        <v>6107.35</v>
      </c>
      <c r="D38" s="73">
        <v>26.3413</v>
      </c>
      <c r="E38" s="14">
        <v>8143.13</v>
      </c>
      <c r="F38" s="73">
        <v>31.8251</v>
      </c>
      <c r="G38" s="13">
        <v>8509.57</v>
      </c>
    </row>
    <row r="39" spans="1:7" ht="15">
      <c r="A39" s="49">
        <v>2007</v>
      </c>
      <c r="B39" s="73">
        <v>33.6478</v>
      </c>
      <c r="C39" s="13">
        <v>5947.54</v>
      </c>
      <c r="D39" s="73">
        <v>25.4801</v>
      </c>
      <c r="E39" s="14">
        <v>7930.05</v>
      </c>
      <c r="F39" s="73">
        <v>30.8061</v>
      </c>
      <c r="G39" s="13">
        <v>8286.9</v>
      </c>
    </row>
    <row r="40" spans="1:7" ht="15">
      <c r="A40" s="49">
        <v>2008</v>
      </c>
      <c r="B40" s="73">
        <v>33.5748</v>
      </c>
      <c r="C40" s="13">
        <v>6040.69</v>
      </c>
      <c r="D40" s="73">
        <v>26.0622</v>
      </c>
      <c r="E40" s="14">
        <v>7595.96</v>
      </c>
      <c r="F40" s="73">
        <v>30.8008</v>
      </c>
      <c r="G40" s="13">
        <v>8318.53</v>
      </c>
    </row>
    <row r="41" spans="1:7" ht="15">
      <c r="A41" s="49">
        <v>2009</v>
      </c>
      <c r="B41" s="73">
        <v>33.9761</v>
      </c>
      <c r="C41" s="13">
        <v>6383.46</v>
      </c>
      <c r="D41" s="73">
        <v>25.8698</v>
      </c>
      <c r="E41" s="14">
        <v>8298.5</v>
      </c>
      <c r="F41" s="73">
        <v>31.4576</v>
      </c>
      <c r="G41" s="13">
        <v>8936.85</v>
      </c>
    </row>
    <row r="42" spans="1:7" ht="15">
      <c r="A42" s="49">
        <v>2010</v>
      </c>
      <c r="B42" s="73">
        <v>31.4457</v>
      </c>
      <c r="C42" s="13">
        <v>6316.92</v>
      </c>
      <c r="D42" s="73">
        <v>24.2353</v>
      </c>
      <c r="E42" s="14">
        <v>8376.24</v>
      </c>
      <c r="F42" s="73">
        <v>29.5464</v>
      </c>
      <c r="G42" s="13">
        <v>8843.69</v>
      </c>
    </row>
    <row r="43" spans="1:7" ht="15">
      <c r="A43" s="49">
        <v>2011</v>
      </c>
      <c r="B43" s="73">
        <v>33.253</v>
      </c>
      <c r="C43" s="13">
        <v>6404.83</v>
      </c>
      <c r="D43" s="73">
        <v>24.8701</v>
      </c>
      <c r="E43" s="14">
        <v>8539.78</v>
      </c>
      <c r="F43" s="73">
        <v>30.6114</v>
      </c>
      <c r="G43" s="13">
        <v>9186.36</v>
      </c>
    </row>
    <row r="44" spans="1:7" ht="15">
      <c r="A44" s="53">
        <v>2012</v>
      </c>
      <c r="B44" s="76">
        <v>31.7808</v>
      </c>
      <c r="C44" s="15">
        <v>6348</v>
      </c>
      <c r="D44" s="76">
        <v>24.3873</v>
      </c>
      <c r="E44" s="16">
        <v>8448</v>
      </c>
      <c r="F44" s="76">
        <v>29.4337</v>
      </c>
      <c r="G44" s="15">
        <v>8880</v>
      </c>
    </row>
    <row r="45" spans="1:10" ht="15" customHeight="1">
      <c r="A45" s="160" t="s">
        <v>774</v>
      </c>
      <c r="B45" s="160"/>
      <c r="C45" s="160"/>
      <c r="D45" s="160"/>
      <c r="E45" s="160"/>
      <c r="F45" s="160"/>
      <c r="G45" s="160"/>
      <c r="H45" s="58"/>
      <c r="I45" s="58"/>
      <c r="J45" s="58"/>
    </row>
    <row r="46" spans="1:10" s="57" customFormat="1" ht="54" customHeight="1">
      <c r="A46" s="180" t="s">
        <v>787</v>
      </c>
      <c r="B46" s="180"/>
      <c r="C46" s="180"/>
      <c r="D46" s="180"/>
      <c r="E46" s="180"/>
      <c r="F46" s="180"/>
      <c r="G46" s="180"/>
      <c r="H46" s="140"/>
      <c r="I46" s="140"/>
      <c r="J46" s="140"/>
    </row>
    <row r="47" spans="1:10" ht="30" customHeight="1">
      <c r="A47" s="180" t="s">
        <v>775</v>
      </c>
      <c r="B47" s="180"/>
      <c r="C47" s="180"/>
      <c r="D47" s="180"/>
      <c r="E47" s="180"/>
      <c r="F47" s="180"/>
      <c r="G47" s="180"/>
      <c r="H47" s="91"/>
      <c r="I47" s="91"/>
      <c r="J47" s="91"/>
    </row>
    <row r="48" spans="1:10" ht="17.25">
      <c r="A48" s="42" t="s">
        <v>777</v>
      </c>
      <c r="B48" s="143"/>
      <c r="C48" s="143"/>
      <c r="D48" s="143"/>
      <c r="E48" s="143"/>
      <c r="F48" s="143"/>
      <c r="G48" s="143"/>
      <c r="H48" s="90"/>
      <c r="I48" s="90"/>
      <c r="J48" s="90"/>
    </row>
    <row r="49" spans="1:10" ht="15">
      <c r="A49" s="175" t="s">
        <v>778</v>
      </c>
      <c r="B49" s="175"/>
      <c r="C49" s="175"/>
      <c r="D49" s="175"/>
      <c r="E49" s="175"/>
      <c r="F49" s="175"/>
      <c r="G49" s="175"/>
      <c r="H49" s="90"/>
      <c r="I49" s="90"/>
      <c r="J49" s="90"/>
    </row>
    <row r="50" spans="1:10" ht="15">
      <c r="A50" s="175" t="s">
        <v>96</v>
      </c>
      <c r="B50" s="175"/>
      <c r="C50" s="175"/>
      <c r="D50" s="175"/>
      <c r="E50" s="175"/>
      <c r="F50" s="175"/>
      <c r="G50" s="175"/>
      <c r="H50" s="90"/>
      <c r="I50" s="90"/>
      <c r="J50" s="90"/>
    </row>
  </sheetData>
  <sheetProtection/>
  <mergeCells count="9">
    <mergeCell ref="A50:G50"/>
    <mergeCell ref="A45:G45"/>
    <mergeCell ref="A49:G49"/>
    <mergeCell ref="B4:G4"/>
    <mergeCell ref="B5:C5"/>
    <mergeCell ref="D5:E5"/>
    <mergeCell ref="F5:G5"/>
    <mergeCell ref="A46:G46"/>
    <mergeCell ref="A47:G47"/>
  </mergeCells>
  <printOptions/>
  <pageMargins left="0.7" right="0.7" top="0.75" bottom="0.75" header="0.3" footer="0.3"/>
  <pageSetup fitToHeight="1" fitToWidth="1" horizontalDpi="600" verticalDpi="600" orientation="portrait" scale="86"/>
</worksheet>
</file>

<file path=xl/worksheets/sheet22.xml><?xml version="1.0" encoding="utf-8"?>
<worksheet xmlns="http://schemas.openxmlformats.org/spreadsheetml/2006/main" xmlns:r="http://schemas.openxmlformats.org/officeDocument/2006/relationships">
  <sheetPr>
    <pageSetUpPr fitToPage="1"/>
  </sheetPr>
  <dimension ref="A1:M47"/>
  <sheetViews>
    <sheetView zoomScaleSheetLayoutView="100" zoomScalePageLayoutView="0" workbookViewId="0" topLeftCell="A1">
      <selection activeCell="A1" sqref="A1"/>
    </sheetView>
  </sheetViews>
  <sheetFormatPr defaultColWidth="8.421875" defaultRowHeight="15"/>
  <cols>
    <col min="1" max="1" width="8.421875" style="31" customWidth="1"/>
    <col min="2" max="2" width="11.7109375" style="31" customWidth="1"/>
    <col min="3" max="3" width="8.421875" style="31" customWidth="1"/>
    <col min="4" max="4" width="11.7109375" style="31" customWidth="1"/>
    <col min="5" max="5" width="8.421875" style="31" customWidth="1"/>
    <col min="6" max="6" width="11.7109375" style="31" customWidth="1"/>
    <col min="7" max="7" width="8.421875" style="31" customWidth="1"/>
    <col min="8" max="8" width="11.7109375" style="31" customWidth="1"/>
    <col min="9" max="9" width="9.7109375" style="31" bestFit="1" customWidth="1"/>
    <col min="10" max="10" width="11.7109375" style="31" customWidth="1"/>
    <col min="11" max="11" width="9.7109375" style="31" bestFit="1" customWidth="1"/>
    <col min="12" max="12" width="11.7109375" style="31" customWidth="1"/>
    <col min="13" max="13" width="9.7109375" style="31" bestFit="1" customWidth="1"/>
    <col min="14" max="16384" width="8.421875" style="31" customWidth="1"/>
  </cols>
  <sheetData>
    <row r="1" spans="1:3" ht="15">
      <c r="A1" s="2" t="s">
        <v>49</v>
      </c>
      <c r="B1" s="2"/>
      <c r="C1" s="2"/>
    </row>
    <row r="2" spans="1:3" ht="17.25">
      <c r="A2" s="92" t="s">
        <v>206</v>
      </c>
      <c r="B2" s="92"/>
      <c r="C2" s="92"/>
    </row>
    <row r="3" spans="1:3" ht="17.25">
      <c r="A3" s="141" t="s">
        <v>800</v>
      </c>
      <c r="B3" s="89"/>
      <c r="C3" s="89"/>
    </row>
    <row r="4" spans="1:13" ht="15">
      <c r="A4" s="47"/>
      <c r="B4" s="156" t="s">
        <v>127</v>
      </c>
      <c r="C4" s="156"/>
      <c r="D4" s="168" t="s">
        <v>15</v>
      </c>
      <c r="E4" s="169"/>
      <c r="F4" s="168" t="s">
        <v>90</v>
      </c>
      <c r="G4" s="169"/>
      <c r="H4" s="168" t="s">
        <v>91</v>
      </c>
      <c r="I4" s="169"/>
      <c r="J4" s="168" t="s">
        <v>92</v>
      </c>
      <c r="K4" s="169"/>
      <c r="L4" s="168" t="s">
        <v>16</v>
      </c>
      <c r="M4" s="170"/>
    </row>
    <row r="5" spans="1:13" ht="45">
      <c r="A5" s="69" t="s">
        <v>0</v>
      </c>
      <c r="B5" s="71" t="s">
        <v>9</v>
      </c>
      <c r="C5" s="71" t="s">
        <v>93</v>
      </c>
      <c r="D5" s="70" t="s">
        <v>9</v>
      </c>
      <c r="E5" s="71" t="s">
        <v>93</v>
      </c>
      <c r="F5" s="70" t="s">
        <v>9</v>
      </c>
      <c r="G5" s="71" t="s">
        <v>93</v>
      </c>
      <c r="H5" s="70" t="s">
        <v>9</v>
      </c>
      <c r="I5" s="71" t="s">
        <v>93</v>
      </c>
      <c r="J5" s="70" t="s">
        <v>9</v>
      </c>
      <c r="K5" s="71" t="s">
        <v>93</v>
      </c>
      <c r="L5" s="70" t="s">
        <v>9</v>
      </c>
      <c r="M5" s="95" t="s">
        <v>93</v>
      </c>
    </row>
    <row r="6" spans="1:13" ht="15">
      <c r="A6" s="49">
        <v>1975</v>
      </c>
      <c r="B6" s="25">
        <f>21.30481956/100</f>
        <v>0.2130481956</v>
      </c>
      <c r="C6" s="11">
        <v>4777.93746269</v>
      </c>
      <c r="D6" s="25">
        <f>1.87698076/100</f>
        <v>0.0187698076</v>
      </c>
      <c r="E6" s="11">
        <v>1466.34729478</v>
      </c>
      <c r="F6" s="25">
        <f>6.83781317/100</f>
        <v>0.06837813170000001</v>
      </c>
      <c r="G6" s="11">
        <v>2029.33902985</v>
      </c>
      <c r="H6" s="25">
        <f>19.67354902/100</f>
        <v>0.1967354902</v>
      </c>
      <c r="I6" s="11">
        <v>2568.78358209</v>
      </c>
      <c r="J6" s="25">
        <f>37.59616636/100</f>
        <v>0.3759616636</v>
      </c>
      <c r="K6" s="11">
        <v>4908.51729478</v>
      </c>
      <c r="L6" s="25">
        <f>40.52770784/100</f>
        <v>0.4052770784</v>
      </c>
      <c r="M6" s="11">
        <v>9078.5093097</v>
      </c>
    </row>
    <row r="7" spans="1:13" ht="15">
      <c r="A7" s="49">
        <v>1976</v>
      </c>
      <c r="B7" s="73">
        <v>22.13329378</v>
      </c>
      <c r="C7" s="74">
        <v>4848.12676056</v>
      </c>
      <c r="D7" s="73">
        <v>1.70182688</v>
      </c>
      <c r="E7" s="74">
        <v>1260.51295775</v>
      </c>
      <c r="F7" s="73">
        <v>8.37675076</v>
      </c>
      <c r="G7" s="74">
        <v>1333.23485915</v>
      </c>
      <c r="H7" s="73">
        <v>19.27823439</v>
      </c>
      <c r="I7" s="74">
        <v>2424.06338028</v>
      </c>
      <c r="J7" s="73">
        <v>39.18345783</v>
      </c>
      <c r="K7" s="74">
        <v>4848.12676056</v>
      </c>
      <c r="L7" s="73">
        <v>42.10445998</v>
      </c>
      <c r="M7" s="74">
        <v>9696.25352113</v>
      </c>
    </row>
    <row r="8" spans="1:13" ht="15">
      <c r="A8" s="49">
        <v>1977</v>
      </c>
      <c r="B8" s="73">
        <v>22.70425174</v>
      </c>
      <c r="C8" s="74">
        <v>4680.29265239</v>
      </c>
      <c r="D8" s="73">
        <v>2.16845739</v>
      </c>
      <c r="E8" s="74">
        <v>1190.8660626</v>
      </c>
      <c r="F8" s="73">
        <v>8.53904509</v>
      </c>
      <c r="G8" s="74">
        <v>1890.26359143</v>
      </c>
      <c r="H8" s="73">
        <v>21.75967825</v>
      </c>
      <c r="I8" s="74">
        <v>2457.34266886</v>
      </c>
      <c r="J8" s="73">
        <v>39.40153048</v>
      </c>
      <c r="K8" s="74">
        <v>4725.65897858</v>
      </c>
      <c r="L8" s="73">
        <v>41.56564935</v>
      </c>
      <c r="M8" s="74">
        <v>9526.92850082</v>
      </c>
    </row>
    <row r="9" spans="1:13" ht="15">
      <c r="A9" s="49">
        <v>1978</v>
      </c>
      <c r="B9" s="73">
        <v>23.64675419</v>
      </c>
      <c r="C9" s="74">
        <v>4756.74105828</v>
      </c>
      <c r="D9" s="73">
        <v>2.48536253</v>
      </c>
      <c r="E9" s="74">
        <v>1647.17337423</v>
      </c>
      <c r="F9" s="73">
        <v>8.29109031</v>
      </c>
      <c r="G9" s="74">
        <v>1478.23251534</v>
      </c>
      <c r="H9" s="73">
        <v>22.69503314</v>
      </c>
      <c r="I9" s="74">
        <v>2850.87699387</v>
      </c>
      <c r="J9" s="73">
        <v>40.74885469</v>
      </c>
      <c r="K9" s="74">
        <v>4983.75533742</v>
      </c>
      <c r="L9" s="73">
        <v>43.95362658</v>
      </c>
      <c r="M9" s="74">
        <v>8878.19409509</v>
      </c>
    </row>
    <row r="10" spans="1:13" ht="15">
      <c r="A10" s="49">
        <v>1979</v>
      </c>
      <c r="B10" s="73">
        <v>24.55473691</v>
      </c>
      <c r="C10" s="74">
        <v>4221.37952974</v>
      </c>
      <c r="D10" s="73">
        <v>3.61445179</v>
      </c>
      <c r="E10" s="74">
        <v>1342.58912863</v>
      </c>
      <c r="F10" s="73">
        <v>9.90808352</v>
      </c>
      <c r="G10" s="74">
        <v>1586.98478562</v>
      </c>
      <c r="H10" s="73">
        <v>27.37376727</v>
      </c>
      <c r="I10" s="74">
        <v>2551.87153527</v>
      </c>
      <c r="J10" s="73">
        <v>41.44008792</v>
      </c>
      <c r="K10" s="74">
        <v>4760.95435685</v>
      </c>
      <c r="L10" s="73">
        <v>40.17005825</v>
      </c>
      <c r="M10" s="74">
        <v>7807.96514523</v>
      </c>
    </row>
    <row r="11" spans="1:13" ht="15">
      <c r="A11" s="49">
        <v>1980</v>
      </c>
      <c r="B11" s="73">
        <v>24.72559688</v>
      </c>
      <c r="C11" s="74">
        <v>4245.48174123</v>
      </c>
      <c r="D11" s="73">
        <v>3.47475154</v>
      </c>
      <c r="E11" s="74">
        <v>1598.29900846</v>
      </c>
      <c r="F11" s="73">
        <v>9.26977625</v>
      </c>
      <c r="G11" s="74">
        <v>1664.89480048</v>
      </c>
      <c r="H11" s="73">
        <v>25.45308746</v>
      </c>
      <c r="I11" s="74">
        <v>2774.82466747</v>
      </c>
      <c r="J11" s="73">
        <v>45.13220516</v>
      </c>
      <c r="K11" s="74">
        <v>4362.02437727</v>
      </c>
      <c r="L11" s="73">
        <v>39.98873755</v>
      </c>
      <c r="M11" s="74">
        <v>7419.88116082</v>
      </c>
    </row>
    <row r="12" spans="1:13" ht="15">
      <c r="A12" s="49">
        <v>1981</v>
      </c>
      <c r="B12" s="73">
        <v>25.44651686</v>
      </c>
      <c r="C12" s="74">
        <v>3942.41177704</v>
      </c>
      <c r="D12" s="73">
        <v>3.75083261</v>
      </c>
      <c r="E12" s="74">
        <v>1519.7218543</v>
      </c>
      <c r="F12" s="73">
        <v>11.88186223</v>
      </c>
      <c r="G12" s="74">
        <v>1139.79139073</v>
      </c>
      <c r="H12" s="73">
        <v>27.44271562</v>
      </c>
      <c r="I12" s="74">
        <v>2532.86975717</v>
      </c>
      <c r="J12" s="73">
        <v>42.08156668</v>
      </c>
      <c r="K12" s="74">
        <v>4559.16556291</v>
      </c>
      <c r="L12" s="73">
        <v>41.80694308</v>
      </c>
      <c r="M12" s="74">
        <v>7294.66490066</v>
      </c>
    </row>
    <row r="13" spans="1:13" ht="15">
      <c r="A13" s="49">
        <v>1982</v>
      </c>
      <c r="B13" s="73">
        <v>25.71858979</v>
      </c>
      <c r="C13" s="74">
        <v>3891.66298969</v>
      </c>
      <c r="D13" s="73">
        <v>4.58198175</v>
      </c>
      <c r="E13" s="74">
        <v>1419.45154639</v>
      </c>
      <c r="F13" s="73">
        <v>12.33764711</v>
      </c>
      <c r="G13" s="74">
        <v>1430.09743299</v>
      </c>
      <c r="H13" s="73">
        <v>29.94353098</v>
      </c>
      <c r="I13" s="74">
        <v>2543.18402062</v>
      </c>
      <c r="J13" s="73">
        <v>41.65458718</v>
      </c>
      <c r="K13" s="74">
        <v>4337.60735052</v>
      </c>
      <c r="L13" s="73">
        <v>39.72511408</v>
      </c>
      <c r="M13" s="74">
        <v>7295.98094845</v>
      </c>
    </row>
    <row r="14" spans="1:13" ht="15">
      <c r="A14" s="49">
        <v>1983</v>
      </c>
      <c r="B14" s="73">
        <v>27.56048354</v>
      </c>
      <c r="C14" s="74">
        <v>4087.93723618</v>
      </c>
      <c r="D14" s="73">
        <v>4.73629929</v>
      </c>
      <c r="E14" s="74">
        <v>1383.78693467</v>
      </c>
      <c r="F14" s="73">
        <v>13.11021308</v>
      </c>
      <c r="G14" s="74">
        <v>1518.7061608</v>
      </c>
      <c r="H14" s="73">
        <v>32.73186805</v>
      </c>
      <c r="I14" s="74">
        <v>2476.97861307</v>
      </c>
      <c r="J14" s="73">
        <v>46.13338197</v>
      </c>
      <c r="K14" s="74">
        <v>4702.56926633</v>
      </c>
      <c r="L14" s="73">
        <v>40.60287768</v>
      </c>
      <c r="M14" s="74">
        <v>8025.96422111</v>
      </c>
    </row>
    <row r="15" spans="1:13" ht="15">
      <c r="A15" s="49">
        <v>1984</v>
      </c>
      <c r="B15" s="73">
        <v>27.38786212</v>
      </c>
      <c r="C15" s="74">
        <v>3996.50210222</v>
      </c>
      <c r="D15" s="73">
        <v>4.85021319</v>
      </c>
      <c r="E15" s="74">
        <v>929.41909354</v>
      </c>
      <c r="F15" s="73">
        <v>15.87845388</v>
      </c>
      <c r="G15" s="74">
        <v>1657.46405014</v>
      </c>
      <c r="H15" s="73">
        <v>33.75167763</v>
      </c>
      <c r="I15" s="74">
        <v>3000.69593057</v>
      </c>
      <c r="J15" s="73">
        <v>43.95073647</v>
      </c>
      <c r="K15" s="74">
        <v>4790.93413693</v>
      </c>
      <c r="L15" s="73">
        <v>37.91160993</v>
      </c>
      <c r="M15" s="74">
        <v>7214.06248795</v>
      </c>
    </row>
    <row r="16" spans="1:13" ht="15">
      <c r="A16" s="49">
        <v>1985</v>
      </c>
      <c r="B16" s="73">
        <v>28.12411797</v>
      </c>
      <c r="C16" s="74">
        <v>4120.3670632</v>
      </c>
      <c r="D16" s="73">
        <v>4.72545218</v>
      </c>
      <c r="E16" s="74">
        <v>1006.63211896</v>
      </c>
      <c r="F16" s="73">
        <v>14.91002168</v>
      </c>
      <c r="G16" s="74">
        <v>1522.74434944</v>
      </c>
      <c r="H16" s="73">
        <v>35.1310051</v>
      </c>
      <c r="I16" s="74">
        <v>2943.11933086</v>
      </c>
      <c r="J16" s="73">
        <v>46.72629727</v>
      </c>
      <c r="K16" s="74">
        <v>5118.46840149</v>
      </c>
      <c r="L16" s="73">
        <v>38.47511093</v>
      </c>
      <c r="M16" s="74">
        <v>7647.84486989</v>
      </c>
    </row>
    <row r="17" spans="1:13" ht="15">
      <c r="A17" s="49">
        <v>1986</v>
      </c>
      <c r="B17" s="73">
        <v>29.84877438</v>
      </c>
      <c r="C17" s="74">
        <v>4191.37899543</v>
      </c>
      <c r="D17" s="73">
        <v>5.62878364</v>
      </c>
      <c r="E17" s="74">
        <v>1257.41369863</v>
      </c>
      <c r="F17" s="73">
        <v>15.273605</v>
      </c>
      <c r="G17" s="74">
        <v>1798.10158904</v>
      </c>
      <c r="H17" s="73">
        <v>33.8989606</v>
      </c>
      <c r="I17" s="74">
        <v>2892.05150685</v>
      </c>
      <c r="J17" s="73">
        <v>50.98760639</v>
      </c>
      <c r="K17" s="74">
        <v>5142.8220274</v>
      </c>
      <c r="L17" s="73">
        <v>42.89595855</v>
      </c>
      <c r="M17" s="74">
        <v>7946.85457534</v>
      </c>
    </row>
    <row r="18" spans="1:13" ht="15">
      <c r="A18" s="49">
        <v>1987</v>
      </c>
      <c r="B18" s="73">
        <v>30.75515635</v>
      </c>
      <c r="C18" s="74">
        <v>4599.669163</v>
      </c>
      <c r="D18" s="73">
        <v>6.33964038</v>
      </c>
      <c r="E18" s="74">
        <v>1302.06019383</v>
      </c>
      <c r="F18" s="73">
        <v>16.82487682</v>
      </c>
      <c r="G18" s="74">
        <v>1797.40918062</v>
      </c>
      <c r="H18" s="73">
        <v>36.52124807</v>
      </c>
      <c r="I18" s="74">
        <v>3267.28148018</v>
      </c>
      <c r="J18" s="73">
        <v>48.50996121</v>
      </c>
      <c r="K18" s="74">
        <v>5701.56792952</v>
      </c>
      <c r="L18" s="73">
        <v>45.0677199</v>
      </c>
      <c r="M18" s="74">
        <v>8758.57881938</v>
      </c>
    </row>
    <row r="19" spans="1:13" ht="15">
      <c r="A19" s="49">
        <v>1988</v>
      </c>
      <c r="B19" s="73">
        <v>32.49078077</v>
      </c>
      <c r="C19" s="74">
        <v>4387.30820339</v>
      </c>
      <c r="D19" s="73">
        <v>6.61106305</v>
      </c>
      <c r="E19" s="74">
        <v>1085.15867797</v>
      </c>
      <c r="F19" s="73">
        <v>20.16151875</v>
      </c>
      <c r="G19" s="74">
        <v>1783.31632203</v>
      </c>
      <c r="H19" s="73">
        <v>39.20640006</v>
      </c>
      <c r="I19" s="74">
        <v>3268.11677119</v>
      </c>
      <c r="J19" s="73">
        <v>49.78736266</v>
      </c>
      <c r="K19" s="74">
        <v>5536.6429322</v>
      </c>
      <c r="L19" s="73">
        <v>46.08582023</v>
      </c>
      <c r="M19" s="74">
        <v>8459.57033898</v>
      </c>
    </row>
    <row r="20" spans="1:13" ht="15">
      <c r="A20" s="49">
        <v>1989</v>
      </c>
      <c r="B20" s="73">
        <v>32.95321545</v>
      </c>
      <c r="C20" s="74">
        <v>4437.93070105</v>
      </c>
      <c r="D20" s="73">
        <v>6.22938833</v>
      </c>
      <c r="E20" s="74">
        <v>1109.48267526</v>
      </c>
      <c r="F20" s="73">
        <v>18.7470887</v>
      </c>
      <c r="G20" s="74">
        <v>1941.59468171</v>
      </c>
      <c r="H20" s="73">
        <v>38.04887393</v>
      </c>
      <c r="I20" s="74">
        <v>3324.7497502</v>
      </c>
      <c r="J20" s="73">
        <v>52.18351396</v>
      </c>
      <c r="K20" s="74">
        <v>5103.6203062</v>
      </c>
      <c r="L20" s="73">
        <v>49.01575194</v>
      </c>
      <c r="M20" s="74">
        <v>8894.35278002</v>
      </c>
    </row>
    <row r="21" spans="1:13" ht="15">
      <c r="A21" s="49">
        <v>1990</v>
      </c>
      <c r="B21" s="73">
        <v>33.9864986</v>
      </c>
      <c r="C21" s="74">
        <v>4617.82518861</v>
      </c>
      <c r="D21" s="73">
        <v>6.25005347</v>
      </c>
      <c r="E21" s="74">
        <v>1148.27328714</v>
      </c>
      <c r="F21" s="73">
        <v>19.59925409</v>
      </c>
      <c r="G21" s="74">
        <v>1865.50244804</v>
      </c>
      <c r="H21" s="73">
        <v>42.5889384</v>
      </c>
      <c r="I21" s="74">
        <v>3540.21487298</v>
      </c>
      <c r="J21" s="73">
        <v>50.01715931</v>
      </c>
      <c r="K21" s="74">
        <v>5829.69515012</v>
      </c>
      <c r="L21" s="73">
        <v>50.94144673</v>
      </c>
      <c r="M21" s="74">
        <v>9862.78424942</v>
      </c>
    </row>
    <row r="22" spans="1:13" ht="15">
      <c r="A22" s="49">
        <v>1991</v>
      </c>
      <c r="B22" s="73">
        <v>35.5500071</v>
      </c>
      <c r="C22" s="74">
        <v>4609.80805882</v>
      </c>
      <c r="D22" s="73">
        <v>7.58307471</v>
      </c>
      <c r="E22" s="74">
        <v>1498.35635294</v>
      </c>
      <c r="F22" s="73">
        <v>22.27506045</v>
      </c>
      <c r="G22" s="74">
        <v>2010.46350735</v>
      </c>
      <c r="H22" s="73">
        <v>42.2017932</v>
      </c>
      <c r="I22" s="74">
        <v>3374.67647059</v>
      </c>
      <c r="J22" s="73">
        <v>52.13880577</v>
      </c>
      <c r="K22" s="74">
        <v>5871.93705882</v>
      </c>
      <c r="L22" s="73">
        <v>53.02731022</v>
      </c>
      <c r="M22" s="74">
        <v>10124.02941176</v>
      </c>
    </row>
    <row r="23" spans="1:13" ht="15">
      <c r="A23" s="49">
        <v>1992</v>
      </c>
      <c r="B23" s="73">
        <v>35.6560743</v>
      </c>
      <c r="C23" s="74">
        <v>4767.97014265</v>
      </c>
      <c r="D23" s="73">
        <v>6.59124773</v>
      </c>
      <c r="E23" s="74">
        <v>1227.59272468</v>
      </c>
      <c r="F23" s="73">
        <v>20.89475089</v>
      </c>
      <c r="G23" s="74">
        <v>1964.14835949</v>
      </c>
      <c r="H23" s="73">
        <v>42.45035946</v>
      </c>
      <c r="I23" s="74">
        <v>3545.28778887</v>
      </c>
      <c r="J23" s="73">
        <v>54.77665359</v>
      </c>
      <c r="K23" s="74">
        <v>5843.34136947</v>
      </c>
      <c r="L23" s="73">
        <v>52.97855348</v>
      </c>
      <c r="M23" s="74">
        <v>9958.2321826</v>
      </c>
    </row>
    <row r="24" spans="1:13" ht="15">
      <c r="A24" s="49">
        <v>1993</v>
      </c>
      <c r="B24" s="73">
        <v>35.43960142</v>
      </c>
      <c r="C24" s="74">
        <v>4767.54847645</v>
      </c>
      <c r="D24" s="73">
        <v>7.81100047</v>
      </c>
      <c r="E24" s="74">
        <v>1430.26454294</v>
      </c>
      <c r="F24" s="73">
        <v>19.57955195</v>
      </c>
      <c r="G24" s="74">
        <v>1755.25243075</v>
      </c>
      <c r="H24" s="73">
        <v>43.48331362</v>
      </c>
      <c r="I24" s="74">
        <v>3218.09522161</v>
      </c>
      <c r="J24" s="73">
        <v>55.66632641</v>
      </c>
      <c r="K24" s="74">
        <v>6034.92177978</v>
      </c>
      <c r="L24" s="73">
        <v>49.99348444</v>
      </c>
      <c r="M24" s="74">
        <v>10096.0784903</v>
      </c>
    </row>
    <row r="25" spans="1:13" ht="15">
      <c r="A25" s="49">
        <v>1994</v>
      </c>
      <c r="B25" s="73">
        <v>34.12183205</v>
      </c>
      <c r="C25" s="74">
        <v>4651.58108108</v>
      </c>
      <c r="D25" s="73">
        <v>6.83678881</v>
      </c>
      <c r="E25" s="74">
        <v>1432.68697297</v>
      </c>
      <c r="F25" s="73">
        <v>18.80604769</v>
      </c>
      <c r="G25" s="74">
        <v>1730.38816216</v>
      </c>
      <c r="H25" s="73">
        <v>39.78256371</v>
      </c>
      <c r="I25" s="74">
        <v>2995.61821622</v>
      </c>
      <c r="J25" s="73">
        <v>51.81301255</v>
      </c>
      <c r="K25" s="74">
        <v>6047.05540541</v>
      </c>
      <c r="L25" s="73">
        <v>52.95118457</v>
      </c>
      <c r="M25" s="74">
        <v>9613.26756757</v>
      </c>
    </row>
    <row r="26" spans="1:13" ht="15">
      <c r="A26" s="49">
        <v>1995</v>
      </c>
      <c r="B26" s="73">
        <v>34.2392297</v>
      </c>
      <c r="C26" s="74">
        <v>4830.32380328</v>
      </c>
      <c r="D26" s="73">
        <v>7.08772436</v>
      </c>
      <c r="E26" s="74">
        <v>1444.58281967</v>
      </c>
      <c r="F26" s="73">
        <v>18.43926393</v>
      </c>
      <c r="G26" s="74">
        <v>1575.4981377</v>
      </c>
      <c r="H26" s="73">
        <v>38.57494934</v>
      </c>
      <c r="I26" s="74">
        <v>3268.36862951</v>
      </c>
      <c r="J26" s="73">
        <v>53.18362665</v>
      </c>
      <c r="K26" s="74">
        <v>5868.61770492</v>
      </c>
      <c r="L26" s="73">
        <v>53.51557112</v>
      </c>
      <c r="M26" s="74">
        <v>9931.50688525</v>
      </c>
    </row>
    <row r="27" spans="1:13" ht="15">
      <c r="A27" s="49">
        <v>1996</v>
      </c>
      <c r="B27" s="73">
        <v>34.53301745</v>
      </c>
      <c r="C27" s="74">
        <v>5482.86938098</v>
      </c>
      <c r="D27" s="73">
        <v>6.39873782</v>
      </c>
      <c r="E27" s="74">
        <v>1581.59693682</v>
      </c>
      <c r="F27" s="73">
        <v>18.01762357</v>
      </c>
      <c r="G27" s="74">
        <v>1871.55637524</v>
      </c>
      <c r="H27" s="73">
        <v>39.03906321</v>
      </c>
      <c r="I27" s="74">
        <v>3620.09965539</v>
      </c>
      <c r="J27" s="73">
        <v>55.12013444</v>
      </c>
      <c r="K27" s="74">
        <v>6150.65475431</v>
      </c>
      <c r="L27" s="73">
        <v>53.62964817</v>
      </c>
      <c r="M27" s="74">
        <v>11715.53286535</v>
      </c>
    </row>
    <row r="28" spans="1:13" ht="15">
      <c r="A28" s="49">
        <v>1997</v>
      </c>
      <c r="B28" s="73">
        <v>33.23653525</v>
      </c>
      <c r="C28" s="74">
        <v>5153.59201497</v>
      </c>
      <c r="D28" s="73">
        <v>6.4329843</v>
      </c>
      <c r="E28" s="74">
        <v>1202.50480349</v>
      </c>
      <c r="F28" s="73">
        <v>20.28653694</v>
      </c>
      <c r="G28" s="74">
        <v>1789.44167187</v>
      </c>
      <c r="H28" s="73">
        <v>36.28967488</v>
      </c>
      <c r="I28" s="74">
        <v>3435.72800998</v>
      </c>
      <c r="J28" s="73">
        <v>54.11367853</v>
      </c>
      <c r="K28" s="74">
        <v>6871.45601996</v>
      </c>
      <c r="L28" s="73">
        <v>48.47003462</v>
      </c>
      <c r="M28" s="74">
        <v>11166.11603244</v>
      </c>
    </row>
    <row r="29" spans="1:13" ht="15">
      <c r="A29" s="49">
        <v>1998</v>
      </c>
      <c r="B29" s="73">
        <v>34.59252456</v>
      </c>
      <c r="C29" s="74">
        <v>5406.10748466</v>
      </c>
      <c r="D29" s="73">
        <v>7.79511726</v>
      </c>
      <c r="E29" s="74">
        <v>1689.40858896</v>
      </c>
      <c r="F29" s="73">
        <v>19.1605448</v>
      </c>
      <c r="G29" s="74">
        <v>2052.63143558</v>
      </c>
      <c r="H29" s="73">
        <v>39.80093426</v>
      </c>
      <c r="I29" s="74">
        <v>3649.12255215</v>
      </c>
      <c r="J29" s="73">
        <v>52.83331027</v>
      </c>
      <c r="K29" s="74">
        <v>6757.63435583</v>
      </c>
      <c r="L29" s="73">
        <v>52.93879726</v>
      </c>
      <c r="M29" s="74">
        <v>12466.42754601</v>
      </c>
    </row>
    <row r="30" spans="1:13" ht="15">
      <c r="A30" s="49">
        <v>1999</v>
      </c>
      <c r="B30" s="73">
        <v>35.75788453</v>
      </c>
      <c r="C30" s="74">
        <v>5799.08303249</v>
      </c>
      <c r="D30" s="73">
        <v>8.62374477</v>
      </c>
      <c r="E30" s="74">
        <v>1656.88086643</v>
      </c>
      <c r="F30" s="73">
        <v>19.58904425</v>
      </c>
      <c r="G30" s="74">
        <v>1921.98180505</v>
      </c>
      <c r="H30" s="73">
        <v>42.10563191</v>
      </c>
      <c r="I30" s="74">
        <v>3672.75258724</v>
      </c>
      <c r="J30" s="73">
        <v>53.00782855</v>
      </c>
      <c r="K30" s="74">
        <v>7025.17487365</v>
      </c>
      <c r="L30" s="73">
        <v>55.07545936</v>
      </c>
      <c r="M30" s="74">
        <v>13510.48273165</v>
      </c>
    </row>
    <row r="31" spans="1:13" ht="15">
      <c r="A31" s="49">
        <v>2000</v>
      </c>
      <c r="B31" s="73">
        <v>32.66775388</v>
      </c>
      <c r="C31" s="74">
        <v>5933.94967517</v>
      </c>
      <c r="D31" s="73">
        <v>6.51581005</v>
      </c>
      <c r="E31" s="74">
        <v>1597.29466357</v>
      </c>
      <c r="F31" s="73">
        <v>15.43002089</v>
      </c>
      <c r="G31" s="74">
        <v>1932.72654292</v>
      </c>
      <c r="H31" s="73">
        <v>36.50747492</v>
      </c>
      <c r="I31" s="74">
        <v>3745.65598608</v>
      </c>
      <c r="J31" s="73">
        <v>55.98777717</v>
      </c>
      <c r="K31" s="74">
        <v>6724.61053364</v>
      </c>
      <c r="L31" s="73">
        <v>48.38058183</v>
      </c>
      <c r="M31" s="74">
        <v>12778.35730858</v>
      </c>
    </row>
    <row r="32" spans="1:13" ht="15">
      <c r="A32" s="49">
        <v>2001</v>
      </c>
      <c r="B32" s="73">
        <v>33.04510372</v>
      </c>
      <c r="C32" s="74">
        <v>5824.61575281</v>
      </c>
      <c r="D32" s="73">
        <v>5.33315837</v>
      </c>
      <c r="E32" s="74">
        <v>1817.77516854</v>
      </c>
      <c r="F32" s="73">
        <v>16.45049987</v>
      </c>
      <c r="G32" s="74">
        <v>1840.98080899</v>
      </c>
      <c r="H32" s="73">
        <v>36.07478115</v>
      </c>
      <c r="I32" s="74">
        <v>3442.17</v>
      </c>
      <c r="J32" s="73">
        <v>53.38453245</v>
      </c>
      <c r="K32" s="74">
        <v>6652.28359551</v>
      </c>
      <c r="L32" s="73">
        <v>53.62674295</v>
      </c>
      <c r="M32" s="74">
        <v>13087.98121348</v>
      </c>
    </row>
    <row r="33" spans="1:13" ht="15">
      <c r="A33" s="49">
        <v>2002</v>
      </c>
      <c r="B33" s="73">
        <v>33.44473418</v>
      </c>
      <c r="C33" s="74">
        <v>5525.84044469</v>
      </c>
      <c r="D33" s="73">
        <v>7.44017102</v>
      </c>
      <c r="E33" s="74">
        <v>1630.19946637</v>
      </c>
      <c r="F33" s="73">
        <v>18.59247274</v>
      </c>
      <c r="G33" s="74">
        <v>2066.45002779</v>
      </c>
      <c r="H33" s="73">
        <v>37.66795159</v>
      </c>
      <c r="I33" s="74">
        <v>3826.75931073</v>
      </c>
      <c r="J33" s="73">
        <v>52.50287603</v>
      </c>
      <c r="K33" s="74">
        <v>6589.04173986</v>
      </c>
      <c r="L33" s="73">
        <v>50.590162</v>
      </c>
      <c r="M33" s="74">
        <v>14541.68538077</v>
      </c>
    </row>
    <row r="34" spans="1:13" ht="15">
      <c r="A34" s="49">
        <v>2003</v>
      </c>
      <c r="B34" s="73">
        <v>34.55192189</v>
      </c>
      <c r="C34" s="74">
        <v>5996.15895482</v>
      </c>
      <c r="D34" s="73">
        <v>7.05201061</v>
      </c>
      <c r="E34" s="74">
        <v>1573.99172564</v>
      </c>
      <c r="F34" s="73">
        <v>18.46050625</v>
      </c>
      <c r="G34" s="74">
        <v>1857.56007621</v>
      </c>
      <c r="H34" s="73">
        <v>35.61257165</v>
      </c>
      <c r="I34" s="74">
        <v>3747.59934676</v>
      </c>
      <c r="J34" s="73">
        <v>55.42372212</v>
      </c>
      <c r="K34" s="74">
        <v>7180.40034839</v>
      </c>
      <c r="L34" s="73">
        <v>55.89777262</v>
      </c>
      <c r="M34" s="74">
        <v>13541.32563963</v>
      </c>
    </row>
    <row r="35" spans="1:13" ht="15">
      <c r="A35" s="49">
        <v>2004</v>
      </c>
      <c r="B35" s="73">
        <v>34.3038183</v>
      </c>
      <c r="C35" s="74">
        <v>5806.5071165</v>
      </c>
      <c r="D35" s="73">
        <v>8.05486413</v>
      </c>
      <c r="E35" s="74">
        <v>1524.20811808</v>
      </c>
      <c r="F35" s="73">
        <v>17.76950534</v>
      </c>
      <c r="G35" s="74">
        <v>2119.37509752</v>
      </c>
      <c r="H35" s="73">
        <v>38.12509211</v>
      </c>
      <c r="I35" s="74">
        <v>3024.22245651</v>
      </c>
      <c r="J35" s="73">
        <v>52.83026813</v>
      </c>
      <c r="K35" s="74">
        <v>6895.22720084</v>
      </c>
      <c r="L35" s="73">
        <v>54.43095215</v>
      </c>
      <c r="M35" s="74">
        <v>14893.69075382</v>
      </c>
    </row>
    <row r="36" spans="1:13" ht="15">
      <c r="A36" s="49">
        <v>2005</v>
      </c>
      <c r="B36" s="73">
        <v>34.27780872</v>
      </c>
      <c r="C36" s="74">
        <v>6017.16092545</v>
      </c>
      <c r="D36" s="73">
        <v>7.24455626</v>
      </c>
      <c r="E36" s="74">
        <v>1698.96308483</v>
      </c>
      <c r="F36" s="73">
        <v>18.2827638</v>
      </c>
      <c r="G36" s="74">
        <v>1819.30630334</v>
      </c>
      <c r="H36" s="73">
        <v>37.03053644</v>
      </c>
      <c r="I36" s="74">
        <v>3560.7434653</v>
      </c>
      <c r="J36" s="73">
        <v>54.78108655</v>
      </c>
      <c r="K36" s="74">
        <v>7079.01285347</v>
      </c>
      <c r="L36" s="73">
        <v>53.66191346</v>
      </c>
      <c r="M36" s="74">
        <v>14158.02570694</v>
      </c>
    </row>
    <row r="37" spans="1:13" ht="15">
      <c r="A37" s="49">
        <v>2006</v>
      </c>
      <c r="B37" s="73">
        <v>34.3254096</v>
      </c>
      <c r="C37" s="74">
        <v>6107.34943322</v>
      </c>
      <c r="D37" s="73">
        <v>8.55842924</v>
      </c>
      <c r="E37" s="74">
        <v>1696.48595367</v>
      </c>
      <c r="F37" s="73">
        <v>16.9793631</v>
      </c>
      <c r="G37" s="74">
        <v>2035.78314441</v>
      </c>
      <c r="H37" s="73">
        <v>38.81730647</v>
      </c>
      <c r="I37" s="74">
        <v>3772.98476097</v>
      </c>
      <c r="J37" s="73">
        <v>54.39467272</v>
      </c>
      <c r="K37" s="74">
        <v>6785.94381469</v>
      </c>
      <c r="L37" s="73">
        <v>52.49128059</v>
      </c>
      <c r="M37" s="74">
        <v>13571.88762937</v>
      </c>
    </row>
    <row r="38" spans="1:13" ht="15">
      <c r="A38" s="49">
        <v>2007</v>
      </c>
      <c r="B38" s="73">
        <v>33.64775368</v>
      </c>
      <c r="C38" s="74">
        <v>5947.5368607</v>
      </c>
      <c r="D38" s="73">
        <v>6.88764802</v>
      </c>
      <c r="E38" s="74">
        <v>1823.91130395</v>
      </c>
      <c r="F38" s="73">
        <v>17.29243239</v>
      </c>
      <c r="G38" s="74">
        <v>2048.5960298</v>
      </c>
      <c r="H38" s="73">
        <v>38.0139533</v>
      </c>
      <c r="I38" s="74">
        <v>3297.57877054</v>
      </c>
      <c r="J38" s="73">
        <v>53.81434708</v>
      </c>
      <c r="K38" s="74">
        <v>7229.56147289</v>
      </c>
      <c r="L38" s="73">
        <v>51.80247872</v>
      </c>
      <c r="M38" s="74">
        <v>14318.14429427</v>
      </c>
    </row>
    <row r="39" spans="1:13" ht="15">
      <c r="A39" s="49">
        <v>2008</v>
      </c>
      <c r="B39" s="73">
        <v>33.5748353</v>
      </c>
      <c r="C39" s="74">
        <v>6040.68861824</v>
      </c>
      <c r="D39" s="73">
        <v>7.14110125</v>
      </c>
      <c r="E39" s="74">
        <v>1887.7151932</v>
      </c>
      <c r="F39" s="73">
        <v>16.92730851</v>
      </c>
      <c r="G39" s="74">
        <v>1799.62181752</v>
      </c>
      <c r="H39" s="73">
        <v>36.98356569</v>
      </c>
      <c r="I39" s="74">
        <v>3523.73502731</v>
      </c>
      <c r="J39" s="73">
        <v>53.36373252</v>
      </c>
      <c r="K39" s="74">
        <v>6921.62237507</v>
      </c>
      <c r="L39" s="73">
        <v>53.12442451</v>
      </c>
      <c r="M39" s="74">
        <v>15101.7215456</v>
      </c>
    </row>
    <row r="40" spans="1:13" ht="15">
      <c r="A40" s="49">
        <v>2009</v>
      </c>
      <c r="B40" s="73">
        <v>33.97614062</v>
      </c>
      <c r="C40" s="74">
        <v>6383.46167933</v>
      </c>
      <c r="D40" s="73">
        <v>6.6695054</v>
      </c>
      <c r="E40" s="74">
        <v>1915.0385038</v>
      </c>
      <c r="F40" s="73">
        <v>18.80732927</v>
      </c>
      <c r="G40" s="74">
        <v>1953.33927388</v>
      </c>
      <c r="H40" s="73">
        <v>39.90716821</v>
      </c>
      <c r="I40" s="74">
        <v>3849.22739264</v>
      </c>
      <c r="J40" s="73">
        <v>54.75436132</v>
      </c>
      <c r="K40" s="74">
        <v>7872.93607118</v>
      </c>
      <c r="L40" s="73">
        <v>49.12483276</v>
      </c>
      <c r="M40" s="74">
        <v>15278.28357434</v>
      </c>
    </row>
    <row r="41" spans="1:13" ht="15">
      <c r="A41" s="49">
        <v>2010</v>
      </c>
      <c r="B41" s="73">
        <v>31.44569868</v>
      </c>
      <c r="C41" s="74">
        <v>6316.92244168</v>
      </c>
      <c r="D41" s="73">
        <v>4.85705701</v>
      </c>
      <c r="E41" s="74">
        <v>1895.0767325</v>
      </c>
      <c r="F41" s="73">
        <v>15.17287082</v>
      </c>
      <c r="G41" s="74">
        <v>1427.62447182</v>
      </c>
      <c r="H41" s="73">
        <v>34.24412872</v>
      </c>
      <c r="I41" s="74">
        <v>3158.46122084</v>
      </c>
      <c r="J41" s="73">
        <v>51.99851171</v>
      </c>
      <c r="K41" s="74">
        <v>7517.13770559</v>
      </c>
      <c r="L41" s="73">
        <v>50.57161764</v>
      </c>
      <c r="M41" s="74">
        <v>15160.61386002</v>
      </c>
    </row>
    <row r="42" spans="1:13" ht="15">
      <c r="A42" s="49">
        <v>2011</v>
      </c>
      <c r="B42" s="73">
        <v>33.25295476</v>
      </c>
      <c r="C42" s="74">
        <v>6404.83160702</v>
      </c>
      <c r="D42" s="73">
        <v>6.47560756</v>
      </c>
      <c r="E42" s="74">
        <v>1640.85685932</v>
      </c>
      <c r="F42" s="73">
        <v>17.81859818</v>
      </c>
      <c r="G42" s="74">
        <v>2012.94707649</v>
      </c>
      <c r="H42" s="73">
        <v>37.36848728</v>
      </c>
      <c r="I42" s="74">
        <v>3659.90377544</v>
      </c>
      <c r="J42" s="73">
        <v>52.78135446</v>
      </c>
      <c r="K42" s="74">
        <v>7819.99440019</v>
      </c>
      <c r="L42" s="73">
        <v>51.38296332</v>
      </c>
      <c r="M42" s="74">
        <v>14786.01125278</v>
      </c>
    </row>
    <row r="43" spans="1:13" ht="15">
      <c r="A43" s="53">
        <v>2012</v>
      </c>
      <c r="B43" s="76">
        <v>31.78077631</v>
      </c>
      <c r="C43" s="77">
        <v>6348</v>
      </c>
      <c r="D43" s="76">
        <v>7.17643675</v>
      </c>
      <c r="E43" s="77">
        <v>1512</v>
      </c>
      <c r="F43" s="76">
        <v>17.09826433</v>
      </c>
      <c r="G43" s="77">
        <v>2100</v>
      </c>
      <c r="H43" s="76">
        <v>31.90378613</v>
      </c>
      <c r="I43" s="77">
        <v>3390</v>
      </c>
      <c r="J43" s="76">
        <v>51.05195423</v>
      </c>
      <c r="K43" s="77">
        <v>7200</v>
      </c>
      <c r="L43" s="76">
        <v>51.42084717</v>
      </c>
      <c r="M43" s="77">
        <v>15378</v>
      </c>
    </row>
    <row r="44" spans="1:13" ht="17.25">
      <c r="A44" s="181" t="s">
        <v>779</v>
      </c>
      <c r="B44" s="181"/>
      <c r="C44" s="181"/>
      <c r="D44" s="181"/>
      <c r="E44" s="181"/>
      <c r="F44" s="181"/>
      <c r="G44" s="181"/>
      <c r="H44" s="181"/>
      <c r="I44" s="181"/>
      <c r="J44" s="181"/>
      <c r="K44" s="181"/>
      <c r="L44" s="181"/>
      <c r="M44" s="181"/>
    </row>
    <row r="45" spans="1:13" ht="37.5" customHeight="1">
      <c r="A45" s="165" t="s">
        <v>787</v>
      </c>
      <c r="B45" s="165"/>
      <c r="C45" s="165"/>
      <c r="D45" s="165"/>
      <c r="E45" s="165"/>
      <c r="F45" s="165"/>
      <c r="G45" s="165"/>
      <c r="H45" s="165"/>
      <c r="I45" s="165"/>
      <c r="J45" s="165"/>
      <c r="K45" s="165"/>
      <c r="L45" s="165"/>
      <c r="M45" s="165"/>
    </row>
    <row r="46" spans="1:13" ht="17.25">
      <c r="A46" s="165" t="s">
        <v>775</v>
      </c>
      <c r="B46" s="165"/>
      <c r="C46" s="165"/>
      <c r="D46" s="165"/>
      <c r="E46" s="165"/>
      <c r="F46" s="165"/>
      <c r="G46" s="165"/>
      <c r="H46" s="165"/>
      <c r="I46" s="165"/>
      <c r="J46" s="165"/>
      <c r="K46" s="165"/>
      <c r="L46" s="165"/>
      <c r="M46" s="165"/>
    </row>
    <row r="47" spans="1:13" ht="15">
      <c r="A47" s="145" t="s">
        <v>96</v>
      </c>
      <c r="B47" s="145"/>
      <c r="C47" s="145"/>
      <c r="D47" s="145"/>
      <c r="E47" s="145"/>
      <c r="F47" s="145"/>
      <c r="G47" s="145"/>
      <c r="H47" s="145"/>
      <c r="I47" s="145"/>
      <c r="J47" s="145"/>
      <c r="K47" s="145"/>
      <c r="L47" s="145"/>
      <c r="M47" s="145"/>
    </row>
  </sheetData>
  <sheetProtection/>
  <mergeCells count="10">
    <mergeCell ref="B4:C4"/>
    <mergeCell ref="A44:M44"/>
    <mergeCell ref="A45:M45"/>
    <mergeCell ref="A46:M46"/>
    <mergeCell ref="A47:M47"/>
    <mergeCell ref="D4:E4"/>
    <mergeCell ref="F4:G4"/>
    <mergeCell ref="H4:I4"/>
    <mergeCell ref="J4:K4"/>
    <mergeCell ref="L4:M4"/>
  </mergeCells>
  <printOptions/>
  <pageMargins left="0.7" right="0.7" top="0.75" bottom="0.75" header="0.3" footer="0.3"/>
  <pageSetup fitToHeight="1" fitToWidth="1" horizontalDpi="600" verticalDpi="600" orientation="portrait" scale="68"/>
</worksheet>
</file>

<file path=xl/worksheets/sheet23.xml><?xml version="1.0" encoding="utf-8"?>
<worksheet xmlns="http://schemas.openxmlformats.org/spreadsheetml/2006/main" xmlns:r="http://schemas.openxmlformats.org/officeDocument/2006/relationships">
  <sheetPr>
    <pageSetUpPr fitToPage="1"/>
  </sheetPr>
  <dimension ref="A1:J54"/>
  <sheetViews>
    <sheetView zoomScaleSheetLayoutView="100" zoomScalePageLayoutView="0" workbookViewId="0" topLeftCell="A1">
      <selection activeCell="A3" sqref="A3:J3"/>
    </sheetView>
  </sheetViews>
  <sheetFormatPr defaultColWidth="8.421875" defaultRowHeight="15"/>
  <cols>
    <col min="1" max="1" width="9.421875" style="31" customWidth="1"/>
    <col min="2" max="2" width="13.00390625" style="31" customWidth="1"/>
    <col min="3" max="3" width="9.421875" style="31" customWidth="1"/>
    <col min="4" max="4" width="14.00390625" style="60" bestFit="1" customWidth="1"/>
    <col min="5" max="5" width="13.00390625" style="31" customWidth="1"/>
    <col min="6" max="6" width="10.421875" style="31" bestFit="1" customWidth="1"/>
    <col min="7" max="7" width="14.00390625" style="60" bestFit="1" customWidth="1"/>
    <col min="8" max="8" width="13.00390625" style="31" customWidth="1"/>
    <col min="9" max="9" width="10.421875" style="31" bestFit="1" customWidth="1"/>
    <col min="10" max="10" width="14.00390625" style="61" bestFit="1" customWidth="1"/>
    <col min="11" max="16384" width="8.421875" style="31" customWidth="1"/>
  </cols>
  <sheetData>
    <row r="1" spans="1:4" ht="15">
      <c r="A1" s="2" t="s">
        <v>50</v>
      </c>
      <c r="B1" s="2"/>
      <c r="C1" s="2"/>
      <c r="D1" s="3"/>
    </row>
    <row r="2" spans="1:4" ht="17.25">
      <c r="A2" s="2" t="s">
        <v>801</v>
      </c>
      <c r="B2" s="2"/>
      <c r="C2" s="2"/>
      <c r="D2" s="3"/>
    </row>
    <row r="3" spans="1:10" ht="15" customHeight="1">
      <c r="A3" s="166" t="s">
        <v>207</v>
      </c>
      <c r="B3" s="166"/>
      <c r="C3" s="166"/>
      <c r="D3" s="166"/>
      <c r="E3" s="166"/>
      <c r="F3" s="166"/>
      <c r="G3" s="166"/>
      <c r="H3" s="166"/>
      <c r="I3" s="166"/>
      <c r="J3" s="166"/>
    </row>
    <row r="4" spans="1:10" ht="30">
      <c r="A4" s="47"/>
      <c r="B4" s="62" t="s">
        <v>13</v>
      </c>
      <c r="C4" s="63"/>
      <c r="D4" s="64"/>
      <c r="E4" s="62" t="s">
        <v>8</v>
      </c>
      <c r="F4" s="63"/>
      <c r="G4" s="65"/>
      <c r="H4" s="63" t="s">
        <v>14</v>
      </c>
      <c r="I4" s="63"/>
      <c r="J4" s="66"/>
    </row>
    <row r="5" spans="1:10" ht="15" customHeight="1">
      <c r="A5" s="49"/>
      <c r="B5" s="67"/>
      <c r="C5" s="163" t="s">
        <v>28</v>
      </c>
      <c r="D5" s="167"/>
      <c r="E5" s="67"/>
      <c r="F5" s="163" t="s">
        <v>28</v>
      </c>
      <c r="G5" s="167"/>
      <c r="H5" s="68"/>
      <c r="I5" s="163" t="s">
        <v>28</v>
      </c>
      <c r="J5" s="182"/>
    </row>
    <row r="6" spans="1:10" ht="45">
      <c r="A6" s="69" t="s">
        <v>0</v>
      </c>
      <c r="B6" s="70" t="s">
        <v>9</v>
      </c>
      <c r="C6" s="71" t="s">
        <v>10</v>
      </c>
      <c r="D6" s="72" t="s">
        <v>11</v>
      </c>
      <c r="E6" s="70" t="s">
        <v>9</v>
      </c>
      <c r="F6" s="71" t="s">
        <v>10</v>
      </c>
      <c r="G6" s="72" t="s">
        <v>11</v>
      </c>
      <c r="H6" s="70" t="s">
        <v>9</v>
      </c>
      <c r="I6" s="71" t="s">
        <v>10</v>
      </c>
      <c r="J6" s="94" t="s">
        <v>11</v>
      </c>
    </row>
    <row r="7" spans="1:10" ht="15">
      <c r="A7" s="49">
        <v>1975</v>
      </c>
      <c r="B7" s="25">
        <f>16.02234857/100</f>
        <v>0.16022348569999997</v>
      </c>
      <c r="C7" s="11">
        <v>6987.09134328</v>
      </c>
      <c r="D7" s="12">
        <v>20653.02</v>
      </c>
      <c r="E7" s="25">
        <f>11.43150552/100</f>
        <v>0.1143150552</v>
      </c>
      <c r="F7" s="11">
        <v>12587.03955224</v>
      </c>
      <c r="G7" s="12">
        <v>19505.63</v>
      </c>
      <c r="H7" s="25">
        <f>0.7477654/100</f>
        <v>0.007477654</v>
      </c>
      <c r="I7" s="11">
        <v>20550.26865672</v>
      </c>
      <c r="J7" s="11">
        <v>24968.57641791</v>
      </c>
    </row>
    <row r="8" spans="1:10" ht="15">
      <c r="A8" s="49">
        <v>1976</v>
      </c>
      <c r="B8" s="73">
        <v>16.34938334</v>
      </c>
      <c r="C8" s="74">
        <v>7110.58591549</v>
      </c>
      <c r="D8" s="75">
        <v>20200.52816901</v>
      </c>
      <c r="E8" s="73">
        <v>11.38643702</v>
      </c>
      <c r="F8" s="74">
        <v>12694.01190141</v>
      </c>
      <c r="G8" s="75">
        <v>19436.94820423</v>
      </c>
      <c r="H8" s="73">
        <v>0.82824248</v>
      </c>
      <c r="I8" s="74">
        <v>18095.6331338</v>
      </c>
      <c r="J8" s="74">
        <v>25945.55838028</v>
      </c>
    </row>
    <row r="9" spans="1:10" ht="15">
      <c r="A9" s="49">
        <v>1977</v>
      </c>
      <c r="B9" s="73">
        <v>16.44734389</v>
      </c>
      <c r="C9" s="74">
        <v>6668.84995058</v>
      </c>
      <c r="D9" s="75">
        <v>19794.84032949</v>
      </c>
      <c r="E9" s="73">
        <v>11.03750363</v>
      </c>
      <c r="F9" s="74">
        <v>13110.86827018</v>
      </c>
      <c r="G9" s="75">
        <v>20339.23624382</v>
      </c>
      <c r="H9" s="73">
        <v>0.95677064</v>
      </c>
      <c r="I9" s="74">
        <v>17598.35403624</v>
      </c>
      <c r="J9" s="74">
        <v>27537.36</v>
      </c>
    </row>
    <row r="10" spans="1:10" ht="15">
      <c r="A10" s="49">
        <v>1978</v>
      </c>
      <c r="B10" s="73">
        <v>16.80731817</v>
      </c>
      <c r="C10" s="74">
        <v>7095.51607362</v>
      </c>
      <c r="D10" s="75">
        <v>20410.16751534</v>
      </c>
      <c r="E10" s="73">
        <v>10.93594318</v>
      </c>
      <c r="F10" s="74">
        <v>11857.53653374</v>
      </c>
      <c r="G10" s="75">
        <v>19635.8552454</v>
      </c>
      <c r="H10" s="73">
        <v>0.88375385</v>
      </c>
      <c r="I10" s="74">
        <v>18132.98552147</v>
      </c>
      <c r="J10" s="74">
        <v>28649.55398773</v>
      </c>
    </row>
    <row r="11" spans="1:10" ht="15">
      <c r="A11" s="49">
        <v>1979</v>
      </c>
      <c r="B11" s="73">
        <v>17.22486204</v>
      </c>
      <c r="C11" s="74">
        <v>6322.54738589</v>
      </c>
      <c r="D11" s="75">
        <v>19043.81742739</v>
      </c>
      <c r="E11" s="73">
        <v>11.31743052</v>
      </c>
      <c r="F11" s="74">
        <v>11692.90390041</v>
      </c>
      <c r="G11" s="75">
        <v>19043.81742739</v>
      </c>
      <c r="H11" s="73">
        <v>0.67765899</v>
      </c>
      <c r="I11" s="74">
        <v>17253.69858921</v>
      </c>
      <c r="J11" s="74">
        <v>28565.72614108</v>
      </c>
    </row>
    <row r="12" spans="1:10" ht="15">
      <c r="A12" s="49">
        <v>1980</v>
      </c>
      <c r="B12" s="73">
        <v>17.17169664</v>
      </c>
      <c r="C12" s="74">
        <v>6359.89813785</v>
      </c>
      <c r="D12" s="75">
        <v>19196.23704958</v>
      </c>
      <c r="E12" s="73">
        <v>11.59573878</v>
      </c>
      <c r="F12" s="74">
        <v>11931.74607013</v>
      </c>
      <c r="G12" s="75">
        <v>19423.77267231</v>
      </c>
      <c r="H12" s="73">
        <v>0.56194245</v>
      </c>
      <c r="I12" s="74">
        <v>16110.63201935</v>
      </c>
      <c r="J12" s="74">
        <v>25805.8694075</v>
      </c>
    </row>
    <row r="13" spans="1:10" ht="15">
      <c r="A13" s="49">
        <v>1981</v>
      </c>
      <c r="B13" s="73">
        <v>17.51140729</v>
      </c>
      <c r="C13" s="74">
        <v>5866.12635762</v>
      </c>
      <c r="D13" s="75">
        <v>19181.42267108</v>
      </c>
      <c r="E13" s="73">
        <v>11.38715458</v>
      </c>
      <c r="F13" s="74">
        <v>11147.15980132</v>
      </c>
      <c r="G13" s="75">
        <v>19452.4397351</v>
      </c>
      <c r="H13" s="73">
        <v>0.52240663</v>
      </c>
      <c r="I13" s="74">
        <v>14172.67272627</v>
      </c>
      <c r="J13" s="74">
        <v>24315.54966887</v>
      </c>
    </row>
    <row r="14" spans="1:10" ht="15">
      <c r="A14" s="49">
        <v>1982</v>
      </c>
      <c r="B14" s="73">
        <v>17.89682091</v>
      </c>
      <c r="C14" s="74">
        <v>5595.00484536</v>
      </c>
      <c r="D14" s="75">
        <v>19332.93006186</v>
      </c>
      <c r="E14" s="73">
        <v>11.6760486</v>
      </c>
      <c r="F14" s="74">
        <v>11355.61237113</v>
      </c>
      <c r="G14" s="75">
        <v>20553.65839175</v>
      </c>
      <c r="H14" s="73">
        <v>0.69144894</v>
      </c>
      <c r="I14" s="74">
        <v>16158.09010309</v>
      </c>
      <c r="J14" s="74">
        <v>27050.01496907</v>
      </c>
    </row>
    <row r="15" spans="1:10" ht="15">
      <c r="A15" s="49">
        <v>1983</v>
      </c>
      <c r="B15" s="73">
        <v>19.05576691</v>
      </c>
      <c r="C15" s="74">
        <v>5977.95955779</v>
      </c>
      <c r="D15" s="75">
        <v>19838.8920201</v>
      </c>
      <c r="E15" s="73">
        <v>11.91162735</v>
      </c>
      <c r="F15" s="74">
        <v>13616.46343719</v>
      </c>
      <c r="G15" s="75">
        <v>22140.59095477</v>
      </c>
      <c r="H15" s="73">
        <v>0.83057229</v>
      </c>
      <c r="I15" s="74">
        <v>16693.08305528</v>
      </c>
      <c r="J15" s="74">
        <v>28492.17298492</v>
      </c>
    </row>
    <row r="16" spans="1:10" ht="15">
      <c r="A16" s="49">
        <v>1984</v>
      </c>
      <c r="B16" s="73">
        <v>19.16238967</v>
      </c>
      <c r="C16" s="74">
        <v>5753.54676953</v>
      </c>
      <c r="D16" s="75">
        <v>19697.04607522</v>
      </c>
      <c r="E16" s="73">
        <v>12.59370333</v>
      </c>
      <c r="F16" s="74">
        <v>13277.41562199</v>
      </c>
      <c r="G16" s="75">
        <v>21520.47782064</v>
      </c>
      <c r="H16" s="73">
        <v>0.97245988</v>
      </c>
      <c r="I16" s="74">
        <v>17995.323973</v>
      </c>
      <c r="J16" s="74">
        <v>29586.50781099</v>
      </c>
    </row>
    <row r="17" spans="1:10" ht="15">
      <c r="A17" s="49">
        <v>1985</v>
      </c>
      <c r="B17" s="73">
        <v>19.80384498</v>
      </c>
      <c r="C17" s="74">
        <v>6039.79271375</v>
      </c>
      <c r="D17" s="75">
        <v>20158.23472119</v>
      </c>
      <c r="E17" s="73">
        <v>12.194146</v>
      </c>
      <c r="F17" s="74">
        <v>12796.17100372</v>
      </c>
      <c r="G17" s="75">
        <v>21429.32104089</v>
      </c>
      <c r="H17" s="73">
        <v>0.88847829</v>
      </c>
      <c r="I17" s="74">
        <v>14928.866171</v>
      </c>
      <c r="J17" s="74">
        <v>25937.83862454</v>
      </c>
    </row>
    <row r="18" spans="1:10" ht="15">
      <c r="A18" s="49">
        <v>1986</v>
      </c>
      <c r="B18" s="73">
        <v>21.13414246</v>
      </c>
      <c r="C18" s="74">
        <v>5784.1030137</v>
      </c>
      <c r="D18" s="75">
        <v>20328.18812785</v>
      </c>
      <c r="E18" s="73">
        <v>11.85758706</v>
      </c>
      <c r="F18" s="74">
        <v>13202.84383562</v>
      </c>
      <c r="G18" s="75">
        <v>22704.70001826</v>
      </c>
      <c r="H18" s="73">
        <v>0.99766925</v>
      </c>
      <c r="I18" s="74">
        <v>15214.70575342</v>
      </c>
      <c r="J18" s="74">
        <v>27763.69446575</v>
      </c>
    </row>
    <row r="19" spans="1:10" ht="15">
      <c r="A19" s="49">
        <v>1987</v>
      </c>
      <c r="B19" s="73">
        <v>21.57658659</v>
      </c>
      <c r="C19" s="74">
        <v>6283.85571806</v>
      </c>
      <c r="D19" s="75">
        <v>20622.69251101</v>
      </c>
      <c r="E19" s="73">
        <v>12.26887292</v>
      </c>
      <c r="F19" s="74">
        <v>14152.82819383</v>
      </c>
      <c r="G19" s="75">
        <v>22189.61277533</v>
      </c>
      <c r="H19" s="73">
        <v>1.24274037</v>
      </c>
      <c r="I19" s="74">
        <v>20404.33459031</v>
      </c>
      <c r="J19" s="74">
        <v>32029.87203524</v>
      </c>
    </row>
    <row r="20" spans="1:10" ht="15">
      <c r="A20" s="49">
        <v>1988</v>
      </c>
      <c r="B20" s="73">
        <v>22.98463194</v>
      </c>
      <c r="C20" s="74">
        <v>6067.55389831</v>
      </c>
      <c r="D20" s="75">
        <v>20266.0189661</v>
      </c>
      <c r="E20" s="73">
        <v>11.94697819</v>
      </c>
      <c r="F20" s="74">
        <v>14002.04745763</v>
      </c>
      <c r="G20" s="75">
        <v>22866.12138983</v>
      </c>
      <c r="H20" s="73">
        <v>1.16205633</v>
      </c>
      <c r="I20" s="74">
        <v>18233.77735593</v>
      </c>
      <c r="J20" s="74">
        <v>30125.79405085</v>
      </c>
    </row>
    <row r="21" spans="1:10" ht="15">
      <c r="A21" s="49">
        <v>1989</v>
      </c>
      <c r="B21" s="73">
        <v>23.02749685</v>
      </c>
      <c r="C21" s="74">
        <v>6305.55987107</v>
      </c>
      <c r="D21" s="75">
        <v>20233.26572119</v>
      </c>
      <c r="E21" s="73">
        <v>12.58282075</v>
      </c>
      <c r="F21" s="74">
        <v>13313.79210314</v>
      </c>
      <c r="G21" s="75">
        <v>22189.65350524</v>
      </c>
      <c r="H21" s="73">
        <v>1.31001486</v>
      </c>
      <c r="I21" s="74">
        <v>19304.99854956</v>
      </c>
      <c r="J21" s="74">
        <v>31775.5838195</v>
      </c>
    </row>
    <row r="22" spans="1:10" ht="15">
      <c r="A22" s="49">
        <v>1990</v>
      </c>
      <c r="B22" s="73">
        <v>24.03325855</v>
      </c>
      <c r="C22" s="74">
        <v>6359.66743649</v>
      </c>
      <c r="D22" s="75">
        <v>20403.9330254</v>
      </c>
      <c r="E22" s="73">
        <v>12.34118765</v>
      </c>
      <c r="F22" s="74">
        <v>14839.22401848</v>
      </c>
      <c r="G22" s="75">
        <v>23318.78060046</v>
      </c>
      <c r="H22" s="73">
        <v>1.51435119</v>
      </c>
      <c r="I22" s="74">
        <v>16782.45573518</v>
      </c>
      <c r="J22" s="74">
        <v>28639.70235566</v>
      </c>
    </row>
    <row r="23" spans="1:10" ht="15">
      <c r="A23" s="49">
        <v>1991</v>
      </c>
      <c r="B23" s="73">
        <v>25.50785034</v>
      </c>
      <c r="C23" s="74">
        <v>6533.37364706</v>
      </c>
      <c r="D23" s="75">
        <v>20248.05882353</v>
      </c>
      <c r="E23" s="73">
        <v>12.40501629</v>
      </c>
      <c r="F23" s="74">
        <v>14173.64117647</v>
      </c>
      <c r="G23" s="75">
        <v>22563.08688235</v>
      </c>
      <c r="H23" s="73">
        <v>1.32751029</v>
      </c>
      <c r="I23" s="74">
        <v>17445.39001471</v>
      </c>
      <c r="J23" s="74">
        <v>30149.35958824</v>
      </c>
    </row>
    <row r="24" spans="1:10" ht="15">
      <c r="A24" s="49">
        <v>1992</v>
      </c>
      <c r="B24" s="73">
        <v>25.81757788</v>
      </c>
      <c r="C24" s="74">
        <v>6547.16119829</v>
      </c>
      <c r="D24" s="75">
        <v>20477.88343795</v>
      </c>
      <c r="E24" s="73">
        <v>12.01991737</v>
      </c>
      <c r="F24" s="74">
        <v>14731.11269615</v>
      </c>
      <c r="G24" s="75">
        <v>23569.78031384</v>
      </c>
      <c r="H24" s="73">
        <v>1.15530674</v>
      </c>
      <c r="I24" s="74">
        <v>15222.14978602</v>
      </c>
      <c r="J24" s="74">
        <v>29462.2253923</v>
      </c>
    </row>
    <row r="25" spans="1:10" ht="15">
      <c r="A25" s="49">
        <v>1993</v>
      </c>
      <c r="B25" s="73">
        <v>25.5038512</v>
      </c>
      <c r="C25" s="74">
        <v>6369.44476454</v>
      </c>
      <c r="D25" s="75">
        <v>20645.07408587</v>
      </c>
      <c r="E25" s="73">
        <v>11.85019561</v>
      </c>
      <c r="F25" s="74">
        <v>15607.36452909</v>
      </c>
      <c r="G25" s="75">
        <v>24236.62727147</v>
      </c>
      <c r="H25" s="73">
        <v>1.26011684</v>
      </c>
      <c r="I25" s="74">
        <v>17481.01108033</v>
      </c>
      <c r="J25" s="74">
        <v>29957.68544321</v>
      </c>
    </row>
    <row r="26" spans="1:10" ht="15">
      <c r="A26" s="49">
        <v>1994</v>
      </c>
      <c r="B26" s="73">
        <v>24.64174593</v>
      </c>
      <c r="C26" s="74">
        <v>6493.60718919</v>
      </c>
      <c r="D26" s="75">
        <v>21129.0317973</v>
      </c>
      <c r="E26" s="73">
        <v>11.15324387</v>
      </c>
      <c r="F26" s="74">
        <v>15505.27027027</v>
      </c>
      <c r="G26" s="75">
        <v>24952.63144595</v>
      </c>
      <c r="H26" s="73">
        <v>1.18321336</v>
      </c>
      <c r="I26" s="74">
        <v>20950.72118919</v>
      </c>
      <c r="J26" s="74">
        <v>31940.85675676</v>
      </c>
    </row>
    <row r="27" spans="1:10" ht="15">
      <c r="A27" s="49">
        <v>1995</v>
      </c>
      <c r="B27" s="73">
        <v>24.65810609</v>
      </c>
      <c r="C27" s="74">
        <v>6911.42592787</v>
      </c>
      <c r="D27" s="75">
        <v>21399.38779016</v>
      </c>
      <c r="E27" s="73">
        <v>11.07207721</v>
      </c>
      <c r="F27" s="74">
        <v>15348.69245902</v>
      </c>
      <c r="G27" s="75">
        <v>25155.30312131</v>
      </c>
      <c r="H27" s="73">
        <v>1.25899389</v>
      </c>
      <c r="I27" s="74">
        <v>17626.91994754</v>
      </c>
      <c r="J27" s="74">
        <v>29975.0935082</v>
      </c>
    </row>
    <row r="28" spans="1:10" ht="15">
      <c r="A28" s="49">
        <v>1996</v>
      </c>
      <c r="B28" s="73">
        <v>25.05271007</v>
      </c>
      <c r="C28" s="74">
        <v>7380.78570517</v>
      </c>
      <c r="D28" s="75">
        <v>21694.23798341</v>
      </c>
      <c r="E28" s="73">
        <v>10.50664169</v>
      </c>
      <c r="F28" s="74">
        <v>17467.85950223</v>
      </c>
      <c r="G28" s="75">
        <v>26395.09554563</v>
      </c>
      <c r="H28" s="73">
        <v>0.99518569</v>
      </c>
      <c r="I28" s="74">
        <v>19437.53346522</v>
      </c>
      <c r="J28" s="74">
        <v>33890.10769623</v>
      </c>
    </row>
    <row r="29" spans="1:10" ht="15">
      <c r="A29" s="49">
        <v>1997</v>
      </c>
      <c r="B29" s="73">
        <v>23.6954659</v>
      </c>
      <c r="C29" s="74">
        <v>6957.34922021</v>
      </c>
      <c r="D29" s="75">
        <v>22012.99567062</v>
      </c>
      <c r="E29" s="73">
        <v>11.84013508</v>
      </c>
      <c r="F29" s="74">
        <v>16033.39737991</v>
      </c>
      <c r="G29" s="75">
        <v>26520.95713038</v>
      </c>
      <c r="H29" s="73">
        <v>1.28517684</v>
      </c>
      <c r="I29" s="74">
        <v>22899.12718653</v>
      </c>
      <c r="J29" s="74">
        <v>35608.45771678</v>
      </c>
    </row>
    <row r="30" spans="1:10" ht="15">
      <c r="A30" s="49">
        <v>1998</v>
      </c>
      <c r="B30" s="73">
        <v>25.01970342</v>
      </c>
      <c r="C30" s="74">
        <v>7179.98650307</v>
      </c>
      <c r="D30" s="75">
        <v>21962.31165644</v>
      </c>
      <c r="E30" s="73">
        <v>10.71262393</v>
      </c>
      <c r="F30" s="74">
        <v>17626.16294479</v>
      </c>
      <c r="G30" s="75">
        <v>27313.51336196</v>
      </c>
      <c r="H30" s="73">
        <v>1.45336876</v>
      </c>
      <c r="I30" s="74">
        <v>24699.15357055</v>
      </c>
      <c r="J30" s="74">
        <v>35946.39125153</v>
      </c>
    </row>
    <row r="31" spans="1:10" ht="15">
      <c r="A31" s="49">
        <v>1999</v>
      </c>
      <c r="B31" s="73">
        <v>26.38742496</v>
      </c>
      <c r="C31" s="74">
        <v>7455.96389892</v>
      </c>
      <c r="D31" s="75">
        <v>22475.58895307</v>
      </c>
      <c r="E31" s="73">
        <v>10.80943331</v>
      </c>
      <c r="F31" s="74">
        <v>16999.59768953</v>
      </c>
      <c r="G31" s="75">
        <v>26858.03884477</v>
      </c>
      <c r="H31" s="73">
        <v>0.99168594</v>
      </c>
      <c r="I31" s="74">
        <v>20048.25848375</v>
      </c>
      <c r="J31" s="74">
        <v>32902.89253911</v>
      </c>
    </row>
    <row r="32" spans="1:10" ht="15">
      <c r="A32" s="49">
        <v>2000</v>
      </c>
      <c r="B32" s="73">
        <v>24.00247044</v>
      </c>
      <c r="C32" s="74">
        <v>7986.47331787</v>
      </c>
      <c r="D32" s="75">
        <v>22929.16489559</v>
      </c>
      <c r="E32" s="73">
        <v>11.33676492</v>
      </c>
      <c r="F32" s="74">
        <v>16020.86547564</v>
      </c>
      <c r="G32" s="75">
        <v>26621.57772622</v>
      </c>
      <c r="H32" s="73">
        <v>0.97704587</v>
      </c>
      <c r="I32" s="74">
        <v>19167.53596288</v>
      </c>
      <c r="J32" s="74">
        <v>33024.06716937</v>
      </c>
    </row>
    <row r="33" spans="1:10" ht="15">
      <c r="A33" s="49">
        <v>2001</v>
      </c>
      <c r="B33" s="73">
        <v>24.1223684</v>
      </c>
      <c r="C33" s="74">
        <v>7735.21348315</v>
      </c>
      <c r="D33" s="75">
        <v>22555.88251685</v>
      </c>
      <c r="E33" s="73">
        <v>11.08955312</v>
      </c>
      <c r="F33" s="74">
        <v>15470.42696629</v>
      </c>
      <c r="G33" s="75">
        <v>25789.20175281</v>
      </c>
      <c r="H33" s="73">
        <v>1.06165817</v>
      </c>
      <c r="I33" s="74">
        <v>19808.59252809</v>
      </c>
      <c r="J33" s="74">
        <v>32874.65730337</v>
      </c>
    </row>
    <row r="34" spans="1:10" ht="15">
      <c r="A34" s="49">
        <v>2002</v>
      </c>
      <c r="B34" s="73">
        <v>24.45806204</v>
      </c>
      <c r="C34" s="74">
        <v>7653.51862146</v>
      </c>
      <c r="D34" s="75">
        <v>22195.20400222</v>
      </c>
      <c r="E34" s="73">
        <v>11.07465954</v>
      </c>
      <c r="F34" s="74">
        <v>16837.7409672</v>
      </c>
      <c r="G34" s="75">
        <v>27690.43037243</v>
      </c>
      <c r="H34" s="73">
        <v>0.8627805</v>
      </c>
      <c r="I34" s="74">
        <v>19730.77100611</v>
      </c>
      <c r="J34" s="74">
        <v>34180.61416342</v>
      </c>
    </row>
    <row r="35" spans="1:10" ht="15">
      <c r="A35" s="49">
        <v>2003</v>
      </c>
      <c r="B35" s="73">
        <v>25.31136778</v>
      </c>
      <c r="C35" s="74">
        <v>7959.90101252</v>
      </c>
      <c r="D35" s="75">
        <v>23065.22477953</v>
      </c>
      <c r="E35" s="73">
        <v>11.13103122</v>
      </c>
      <c r="F35" s="74">
        <v>17553.75534023</v>
      </c>
      <c r="G35" s="75">
        <v>27892.13273816</v>
      </c>
      <c r="H35" s="73">
        <v>1.22911001</v>
      </c>
      <c r="I35" s="74">
        <v>22095.8457485</v>
      </c>
      <c r="J35" s="74">
        <v>37096.23673381</v>
      </c>
    </row>
    <row r="36" spans="1:10" ht="15">
      <c r="A36" s="49">
        <v>2004</v>
      </c>
      <c r="B36" s="73">
        <v>25.34286203</v>
      </c>
      <c r="C36" s="74">
        <v>7969.4310174</v>
      </c>
      <c r="D36" s="75">
        <v>22941.75155509</v>
      </c>
      <c r="E36" s="73">
        <v>11.31037823</v>
      </c>
      <c r="F36" s="74">
        <v>18145.33473906</v>
      </c>
      <c r="G36" s="75">
        <v>28126.47853453</v>
      </c>
      <c r="H36" s="73">
        <v>0.93120767</v>
      </c>
      <c r="I36" s="74">
        <v>18629.2103321</v>
      </c>
      <c r="J36" s="74">
        <v>34113.22930944</v>
      </c>
    </row>
    <row r="37" spans="1:10" ht="15">
      <c r="A37" s="49">
        <v>2005</v>
      </c>
      <c r="B37" s="73">
        <v>25.2954488</v>
      </c>
      <c r="C37" s="74">
        <v>7786.91413882</v>
      </c>
      <c r="D37" s="75">
        <v>23207.36380463</v>
      </c>
      <c r="E37" s="73">
        <v>11.74468725</v>
      </c>
      <c r="F37" s="74">
        <v>16989.63084833</v>
      </c>
      <c r="G37" s="75">
        <v>28064.74645758</v>
      </c>
      <c r="H37" s="73">
        <v>0.96055839</v>
      </c>
      <c r="I37" s="74">
        <v>21826.9562982</v>
      </c>
      <c r="J37" s="74">
        <v>33825.88308483</v>
      </c>
    </row>
    <row r="38" spans="1:10" ht="15">
      <c r="A38" s="49">
        <v>2006</v>
      </c>
      <c r="B38" s="73">
        <v>25.44140373</v>
      </c>
      <c r="C38" s="74">
        <v>8143.13257762</v>
      </c>
      <c r="D38" s="75">
        <v>22916.1322622</v>
      </c>
      <c r="E38" s="73">
        <v>11.44650185</v>
      </c>
      <c r="F38" s="74">
        <v>16286.26515525</v>
      </c>
      <c r="G38" s="75">
        <v>27143.77525875</v>
      </c>
      <c r="H38" s="73">
        <v>0.89984728</v>
      </c>
      <c r="I38" s="74">
        <v>19163.50533268</v>
      </c>
      <c r="J38" s="74">
        <v>34859.39337605</v>
      </c>
    </row>
    <row r="39" spans="1:10" ht="15">
      <c r="A39" s="49">
        <v>2007</v>
      </c>
      <c r="B39" s="73">
        <v>24.74464226</v>
      </c>
      <c r="C39" s="74">
        <v>7930.0491476</v>
      </c>
      <c r="D39" s="75">
        <v>23499.37897404</v>
      </c>
      <c r="E39" s="73">
        <v>10.83754064</v>
      </c>
      <c r="F39" s="74">
        <v>17432.89137613</v>
      </c>
      <c r="G39" s="75">
        <v>27867.51437951</v>
      </c>
      <c r="H39" s="73">
        <v>0.73545184</v>
      </c>
      <c r="I39" s="74">
        <v>23010.35927661</v>
      </c>
      <c r="J39" s="74">
        <v>36213.89110736</v>
      </c>
    </row>
    <row r="40" spans="1:10" ht="15">
      <c r="A40" s="49">
        <v>2008</v>
      </c>
      <c r="B40" s="73">
        <v>25.10066416</v>
      </c>
      <c r="C40" s="74">
        <v>7689.2932203</v>
      </c>
      <c r="D40" s="75">
        <v>23551.34449649</v>
      </c>
      <c r="E40" s="73">
        <v>11.70691589</v>
      </c>
      <c r="F40" s="74">
        <v>17807.44665585</v>
      </c>
      <c r="G40" s="75">
        <v>28874.70134132</v>
      </c>
      <c r="H40" s="73">
        <v>0.96150566</v>
      </c>
      <c r="I40" s="74">
        <v>17870.37049562</v>
      </c>
      <c r="J40" s="74">
        <v>32159.32577748</v>
      </c>
    </row>
    <row r="41" spans="1:10" ht="15">
      <c r="A41" s="49">
        <v>2009</v>
      </c>
      <c r="B41" s="73">
        <v>24.84348549</v>
      </c>
      <c r="C41" s="74">
        <v>8349.56787657</v>
      </c>
      <c r="D41" s="75">
        <v>24716.76362237</v>
      </c>
      <c r="E41" s="73">
        <v>11.62477047</v>
      </c>
      <c r="F41" s="74">
        <v>19737.66351249</v>
      </c>
      <c r="G41" s="75">
        <v>30850.20638593</v>
      </c>
      <c r="H41" s="73">
        <v>1.0263425</v>
      </c>
      <c r="I41" s="74">
        <v>24193.31976467</v>
      </c>
      <c r="J41" s="74">
        <v>35318.62956146</v>
      </c>
    </row>
    <row r="42" spans="1:10" ht="15">
      <c r="A42" s="49">
        <v>2010</v>
      </c>
      <c r="B42" s="73">
        <v>23.24205922</v>
      </c>
      <c r="C42" s="74">
        <v>8414.14069231</v>
      </c>
      <c r="D42" s="75">
        <v>24590.72624504</v>
      </c>
      <c r="E42" s="73">
        <v>12.70166372</v>
      </c>
      <c r="F42" s="74">
        <v>18950.76732503</v>
      </c>
      <c r="G42" s="75">
        <v>30364.39335673</v>
      </c>
      <c r="H42" s="73">
        <v>0.99326474</v>
      </c>
      <c r="I42" s="74">
        <v>20214.15181336</v>
      </c>
      <c r="J42" s="74">
        <v>34760.97137614</v>
      </c>
    </row>
    <row r="43" spans="1:10" ht="15">
      <c r="A43" s="49">
        <v>2011</v>
      </c>
      <c r="B43" s="73">
        <v>23.81610235</v>
      </c>
      <c r="C43" s="74">
        <v>8747.1700233</v>
      </c>
      <c r="D43" s="75">
        <v>24825.3306368</v>
      </c>
      <c r="E43" s="73">
        <v>12.43701648</v>
      </c>
      <c r="F43" s="74">
        <v>18311.71855645</v>
      </c>
      <c r="G43" s="75">
        <v>30455.48261135</v>
      </c>
      <c r="H43" s="73">
        <v>1.05402784</v>
      </c>
      <c r="I43" s="74">
        <v>20885.85087851</v>
      </c>
      <c r="J43" s="74">
        <v>36250.3302558</v>
      </c>
    </row>
    <row r="44" spans="1:10" ht="15">
      <c r="A44" s="53">
        <v>2012</v>
      </c>
      <c r="B44" s="76">
        <v>23.5770793</v>
      </c>
      <c r="C44" s="77">
        <v>8508</v>
      </c>
      <c r="D44" s="78">
        <v>24840</v>
      </c>
      <c r="E44" s="76">
        <v>12.1213425</v>
      </c>
      <c r="F44" s="77">
        <v>18600</v>
      </c>
      <c r="G44" s="78">
        <v>30683</v>
      </c>
      <c r="H44" s="76">
        <v>0.81025897</v>
      </c>
      <c r="I44" s="77">
        <v>24000</v>
      </c>
      <c r="J44" s="77">
        <v>39644</v>
      </c>
    </row>
    <row r="45" spans="1:10" ht="15">
      <c r="A45" s="160" t="s">
        <v>774</v>
      </c>
      <c r="B45" s="160"/>
      <c r="C45" s="160"/>
      <c r="D45" s="160"/>
      <c r="E45" s="160"/>
      <c r="F45" s="160"/>
      <c r="G45" s="160"/>
      <c r="H45" s="160"/>
      <c r="I45" s="160"/>
      <c r="J45" s="160"/>
    </row>
    <row r="46" spans="1:10" ht="15">
      <c r="A46" s="145" t="s">
        <v>780</v>
      </c>
      <c r="B46" s="145"/>
      <c r="C46" s="145"/>
      <c r="D46" s="145"/>
      <c r="E46" s="145"/>
      <c r="F46" s="145"/>
      <c r="G46" s="145"/>
      <c r="H46" s="145"/>
      <c r="I46" s="145"/>
      <c r="J46" s="145"/>
    </row>
    <row r="47" spans="1:10" ht="30" customHeight="1">
      <c r="A47" s="165" t="s">
        <v>793</v>
      </c>
      <c r="B47" s="165"/>
      <c r="C47" s="165"/>
      <c r="D47" s="165"/>
      <c r="E47" s="165"/>
      <c r="F47" s="165"/>
      <c r="G47" s="165"/>
      <c r="H47" s="165"/>
      <c r="I47" s="165"/>
      <c r="J47" s="165"/>
    </row>
    <row r="48" spans="1:10" ht="15">
      <c r="A48" s="145" t="s">
        <v>96</v>
      </c>
      <c r="B48" s="145"/>
      <c r="C48" s="145"/>
      <c r="D48" s="145"/>
      <c r="E48" s="145"/>
      <c r="F48" s="145"/>
      <c r="G48" s="145"/>
      <c r="H48" s="145"/>
      <c r="I48" s="145"/>
      <c r="J48" s="145"/>
    </row>
    <row r="54" ht="17.25">
      <c r="A54" s="79"/>
    </row>
  </sheetData>
  <sheetProtection/>
  <mergeCells count="8">
    <mergeCell ref="A47:J47"/>
    <mergeCell ref="A46:J46"/>
    <mergeCell ref="A48:J48"/>
    <mergeCell ref="A3:J3"/>
    <mergeCell ref="C5:D5"/>
    <mergeCell ref="F5:G5"/>
    <mergeCell ref="I5:J5"/>
    <mergeCell ref="A45:J45"/>
  </mergeCells>
  <printOptions/>
  <pageMargins left="0.7" right="0.7" top="0.75" bottom="0.75" header="0.3" footer="0.3"/>
  <pageSetup fitToHeight="1" fitToWidth="1" horizontalDpi="600" verticalDpi="600" orientation="portrait" scale="75"/>
</worksheet>
</file>

<file path=xl/worksheets/sheet24.xml><?xml version="1.0" encoding="utf-8"?>
<worksheet xmlns="http://schemas.openxmlformats.org/spreadsheetml/2006/main" xmlns:r="http://schemas.openxmlformats.org/officeDocument/2006/relationships">
  <sheetPr>
    <pageSetUpPr fitToPage="1"/>
  </sheetPr>
  <dimension ref="A1:J48"/>
  <sheetViews>
    <sheetView zoomScaleSheetLayoutView="100" zoomScalePageLayoutView="0" workbookViewId="0" topLeftCell="A1">
      <selection activeCell="A3" sqref="A3:J3"/>
    </sheetView>
  </sheetViews>
  <sheetFormatPr defaultColWidth="8.421875" defaultRowHeight="15"/>
  <cols>
    <col min="1" max="1" width="9.421875" style="31" customWidth="1"/>
    <col min="2" max="2" width="13.00390625" style="31" customWidth="1"/>
    <col min="3" max="3" width="9.421875" style="31" customWidth="1"/>
    <col min="4" max="4" width="14.00390625" style="31" bestFit="1" customWidth="1"/>
    <col min="5" max="5" width="13.00390625" style="31" customWidth="1"/>
    <col min="6" max="6" width="10.421875" style="31" bestFit="1" customWidth="1"/>
    <col min="7" max="7" width="14.00390625" style="31" bestFit="1" customWidth="1"/>
    <col min="8" max="8" width="13.00390625" style="31" customWidth="1"/>
    <col min="9" max="9" width="10.421875" style="31" bestFit="1" customWidth="1"/>
    <col min="10" max="10" width="14.00390625" style="31" bestFit="1" customWidth="1"/>
    <col min="11" max="16384" width="8.421875" style="31" customWidth="1"/>
  </cols>
  <sheetData>
    <row r="1" spans="1:10" ht="15">
      <c r="A1" s="17" t="s">
        <v>89</v>
      </c>
      <c r="B1" s="17"/>
      <c r="C1" s="17"/>
      <c r="D1" s="18"/>
      <c r="E1" s="40"/>
      <c r="F1" s="40"/>
      <c r="G1" s="74"/>
      <c r="H1" s="40"/>
      <c r="I1" s="40"/>
      <c r="J1" s="96"/>
    </row>
    <row r="2" spans="1:10" ht="17.25">
      <c r="A2" s="17" t="s">
        <v>802</v>
      </c>
      <c r="B2" s="17"/>
      <c r="C2" s="17"/>
      <c r="D2" s="18"/>
      <c r="E2" s="40"/>
      <c r="F2" s="40"/>
      <c r="G2" s="74"/>
      <c r="H2" s="40"/>
      <c r="I2" s="40"/>
      <c r="J2" s="96"/>
    </row>
    <row r="3" spans="1:10" ht="15">
      <c r="A3" s="166" t="s">
        <v>207</v>
      </c>
      <c r="B3" s="166"/>
      <c r="C3" s="166"/>
      <c r="D3" s="166"/>
      <c r="E3" s="166"/>
      <c r="F3" s="166"/>
      <c r="G3" s="166"/>
      <c r="H3" s="166"/>
      <c r="I3" s="166"/>
      <c r="J3" s="166"/>
    </row>
    <row r="4" spans="1:10" ht="30">
      <c r="A4" s="47"/>
      <c r="B4" s="62" t="s">
        <v>13</v>
      </c>
      <c r="C4" s="63"/>
      <c r="D4" s="64"/>
      <c r="E4" s="62" t="s">
        <v>8</v>
      </c>
      <c r="F4" s="63"/>
      <c r="G4" s="65"/>
      <c r="H4" s="63" t="s">
        <v>14</v>
      </c>
      <c r="I4" s="63"/>
      <c r="J4" s="66"/>
    </row>
    <row r="5" spans="1:10" ht="15">
      <c r="A5" s="49"/>
      <c r="B5" s="67"/>
      <c r="C5" s="163" t="s">
        <v>30</v>
      </c>
      <c r="D5" s="167"/>
      <c r="E5" s="67"/>
      <c r="F5" s="163" t="s">
        <v>30</v>
      </c>
      <c r="G5" s="167"/>
      <c r="H5" s="68"/>
      <c r="I5" s="163" t="s">
        <v>30</v>
      </c>
      <c r="J5" s="182"/>
    </row>
    <row r="6" spans="1:10" ht="45">
      <c r="A6" s="69" t="s">
        <v>0</v>
      </c>
      <c r="B6" s="70" t="s">
        <v>9</v>
      </c>
      <c r="C6" s="71" t="s">
        <v>10</v>
      </c>
      <c r="D6" s="72" t="s">
        <v>11</v>
      </c>
      <c r="E6" s="70" t="s">
        <v>9</v>
      </c>
      <c r="F6" s="71" t="s">
        <v>10</v>
      </c>
      <c r="G6" s="72" t="s">
        <v>11</v>
      </c>
      <c r="H6" s="70" t="s">
        <v>9</v>
      </c>
      <c r="I6" s="71" t="s">
        <v>10</v>
      </c>
      <c r="J6" s="94" t="s">
        <v>11</v>
      </c>
    </row>
    <row r="7" spans="1:10" ht="15">
      <c r="A7" s="49">
        <v>1975</v>
      </c>
      <c r="B7" s="25">
        <f>17.86472488/100</f>
        <v>0.17864724880000002</v>
      </c>
      <c r="C7" s="11">
        <v>7346.72104478</v>
      </c>
      <c r="D7" s="12">
        <v>23667.05940299</v>
      </c>
      <c r="E7" s="25">
        <f>12.35638674/100</f>
        <v>0.1235638674</v>
      </c>
      <c r="F7" s="11">
        <v>13610.2716791</v>
      </c>
      <c r="G7" s="12">
        <v>22271.35365672</v>
      </c>
      <c r="H7" s="25">
        <f>1.1896449/100</f>
        <v>0.011896449</v>
      </c>
      <c r="I7" s="11">
        <v>23119.05223881</v>
      </c>
      <c r="J7" s="11">
        <v>33115.9016791</v>
      </c>
    </row>
    <row r="8" spans="1:10" ht="15">
      <c r="A8" s="49">
        <v>1976</v>
      </c>
      <c r="B8" s="73">
        <v>18.50504307</v>
      </c>
      <c r="C8" s="74">
        <v>7272.19014085</v>
      </c>
      <c r="D8" s="75">
        <v>23311.40950704</v>
      </c>
      <c r="E8" s="73">
        <v>12.39218271</v>
      </c>
      <c r="F8" s="74">
        <v>14108.04887324</v>
      </c>
      <c r="G8" s="75">
        <v>23085.16359155</v>
      </c>
      <c r="H8" s="73">
        <v>1.27076945</v>
      </c>
      <c r="I8" s="74">
        <v>23711.37996479</v>
      </c>
      <c r="J8" s="74">
        <v>37189.17235916</v>
      </c>
    </row>
    <row r="9" spans="1:10" ht="15">
      <c r="A9" s="49">
        <v>1977</v>
      </c>
      <c r="B9" s="73">
        <v>18.7541088</v>
      </c>
      <c r="C9" s="74">
        <v>6804.94892916</v>
      </c>
      <c r="D9" s="75">
        <v>23439.26853377</v>
      </c>
      <c r="E9" s="73">
        <v>12.21791507</v>
      </c>
      <c r="F9" s="74">
        <v>14245.02642504</v>
      </c>
      <c r="G9" s="75">
        <v>23155.72899506</v>
      </c>
      <c r="H9" s="73">
        <v>1.64084677</v>
      </c>
      <c r="I9" s="74">
        <v>19445.14156507</v>
      </c>
      <c r="J9" s="74">
        <v>34296.94260297</v>
      </c>
    </row>
    <row r="10" spans="1:10" ht="15">
      <c r="A10" s="49">
        <v>1978</v>
      </c>
      <c r="B10" s="73">
        <v>19.58128607</v>
      </c>
      <c r="C10" s="74">
        <v>7517.86822086</v>
      </c>
      <c r="D10" s="75">
        <v>23708.03386503</v>
      </c>
      <c r="E10" s="73">
        <v>12.75748749</v>
      </c>
      <c r="F10" s="74">
        <v>13304.09263804</v>
      </c>
      <c r="G10" s="75">
        <v>23081.54484663</v>
      </c>
      <c r="H10" s="73">
        <v>1.48979145</v>
      </c>
      <c r="I10" s="74">
        <v>18953.05260736</v>
      </c>
      <c r="J10" s="74">
        <v>35118.58104294</v>
      </c>
    </row>
    <row r="11" spans="1:10" ht="15">
      <c r="A11" s="49">
        <v>1979</v>
      </c>
      <c r="B11" s="73">
        <v>19.92733546</v>
      </c>
      <c r="C11" s="74">
        <v>6551.07319502</v>
      </c>
      <c r="D11" s="75">
        <v>23274.71886584</v>
      </c>
      <c r="E11" s="73">
        <v>13.09932293</v>
      </c>
      <c r="F11" s="74">
        <v>12575.26744122</v>
      </c>
      <c r="G11" s="75">
        <v>21808.34492393</v>
      </c>
      <c r="H11" s="73">
        <v>1.64364995</v>
      </c>
      <c r="I11" s="74">
        <v>20630.802213</v>
      </c>
      <c r="J11" s="74">
        <v>36183.25311203</v>
      </c>
    </row>
    <row r="12" spans="1:10" ht="15">
      <c r="A12" s="49">
        <v>1980</v>
      </c>
      <c r="B12" s="73">
        <v>20.21110789</v>
      </c>
      <c r="C12" s="74">
        <v>6659.57920193</v>
      </c>
      <c r="D12" s="75">
        <v>23308.52720677</v>
      </c>
      <c r="E12" s="73">
        <v>13.12778503</v>
      </c>
      <c r="F12" s="74">
        <v>12553.30679565</v>
      </c>
      <c r="G12" s="75">
        <v>22065.40575574</v>
      </c>
      <c r="H12" s="73">
        <v>1.50363738</v>
      </c>
      <c r="I12" s="74">
        <v>21912.79039903</v>
      </c>
      <c r="J12" s="74">
        <v>38042.84619105</v>
      </c>
    </row>
    <row r="13" spans="1:10" ht="15">
      <c r="A13" s="49">
        <v>1981</v>
      </c>
      <c r="B13" s="73">
        <v>21.12356314</v>
      </c>
      <c r="C13" s="74">
        <v>6078.88741722</v>
      </c>
      <c r="D13" s="75">
        <v>23441.70960265</v>
      </c>
      <c r="E13" s="73">
        <v>13.07757238</v>
      </c>
      <c r="F13" s="74">
        <v>12613.69139073</v>
      </c>
      <c r="G13" s="75">
        <v>22613.46119205</v>
      </c>
      <c r="H13" s="73">
        <v>1.26874694</v>
      </c>
      <c r="I13" s="74">
        <v>17385.61801325</v>
      </c>
      <c r="J13" s="74">
        <v>34186.14311258</v>
      </c>
    </row>
    <row r="14" spans="1:10" ht="15">
      <c r="A14" s="49">
        <v>1982</v>
      </c>
      <c r="B14" s="73">
        <v>21.2617582</v>
      </c>
      <c r="C14" s="74">
        <v>5762.97327835</v>
      </c>
      <c r="D14" s="75">
        <v>23361.80670103</v>
      </c>
      <c r="E14" s="73">
        <v>13.14685293</v>
      </c>
      <c r="F14" s="74">
        <v>12775.06391753</v>
      </c>
      <c r="G14" s="75">
        <v>24163.79682474</v>
      </c>
      <c r="H14" s="73">
        <v>1.49592</v>
      </c>
      <c r="I14" s="74">
        <v>16917.49668041</v>
      </c>
      <c r="J14" s="74">
        <v>35557.26123711</v>
      </c>
    </row>
    <row r="15" spans="1:10" ht="15">
      <c r="A15" s="49">
        <v>1983</v>
      </c>
      <c r="B15" s="73">
        <v>22.37004939</v>
      </c>
      <c r="C15" s="74">
        <v>6227.04120603</v>
      </c>
      <c r="D15" s="75">
        <v>23602.79248241</v>
      </c>
      <c r="E15" s="73">
        <v>13.45180386</v>
      </c>
      <c r="F15" s="74">
        <v>13854.01352764</v>
      </c>
      <c r="G15" s="75">
        <v>25369.42713568</v>
      </c>
      <c r="H15" s="73">
        <v>1.91412172</v>
      </c>
      <c r="I15" s="74">
        <v>19253.08888442</v>
      </c>
      <c r="J15" s="74">
        <v>39631.65780905</v>
      </c>
    </row>
    <row r="16" spans="1:10" ht="15">
      <c r="A16" s="49">
        <v>1984</v>
      </c>
      <c r="B16" s="73">
        <v>22.29870046</v>
      </c>
      <c r="C16" s="74">
        <v>6196.12729026</v>
      </c>
      <c r="D16" s="75">
        <v>24237.92221794</v>
      </c>
      <c r="E16" s="73">
        <v>14.14866247</v>
      </c>
      <c r="F16" s="74">
        <v>13821.78966249</v>
      </c>
      <c r="G16" s="75">
        <v>24450.36086789</v>
      </c>
      <c r="H16" s="73">
        <v>2.12886545</v>
      </c>
      <c r="I16" s="74">
        <v>19429.28486017</v>
      </c>
      <c r="J16" s="74">
        <v>36218.57691418</v>
      </c>
    </row>
    <row r="17" spans="1:10" ht="15">
      <c r="A17" s="49">
        <v>1985</v>
      </c>
      <c r="B17" s="73">
        <v>23.11298009</v>
      </c>
      <c r="C17" s="74">
        <v>6321.30847584</v>
      </c>
      <c r="D17" s="75">
        <v>24146.37468402</v>
      </c>
      <c r="E17" s="73">
        <v>14.03388772</v>
      </c>
      <c r="F17" s="74">
        <v>13378.39678439</v>
      </c>
      <c r="G17" s="75">
        <v>24210.35553903</v>
      </c>
      <c r="H17" s="73">
        <v>1.95751017</v>
      </c>
      <c r="I17" s="74">
        <v>17584.07165428</v>
      </c>
      <c r="J17" s="74">
        <v>35114.82592937</v>
      </c>
    </row>
    <row r="18" spans="1:10" ht="15">
      <c r="A18" s="49">
        <v>1986</v>
      </c>
      <c r="B18" s="73">
        <v>24.64464164</v>
      </c>
      <c r="C18" s="74">
        <v>6287.06849315</v>
      </c>
      <c r="D18" s="75">
        <v>24429.45247489</v>
      </c>
      <c r="E18" s="73">
        <v>13.43414675</v>
      </c>
      <c r="F18" s="74">
        <v>13831.55068493</v>
      </c>
      <c r="G18" s="75">
        <v>25148.2739726</v>
      </c>
      <c r="H18" s="73">
        <v>2.16767305</v>
      </c>
      <c r="I18" s="74">
        <v>18810.90893151</v>
      </c>
      <c r="J18" s="74">
        <v>38307.10832877</v>
      </c>
    </row>
    <row r="19" spans="1:10" ht="15">
      <c r="A19" s="49">
        <v>1987</v>
      </c>
      <c r="B19" s="73">
        <v>25.05017827</v>
      </c>
      <c r="C19" s="74">
        <v>6866.14350661</v>
      </c>
      <c r="D19" s="75">
        <v>24261.99118943</v>
      </c>
      <c r="E19" s="73">
        <v>13.81200698</v>
      </c>
      <c r="F19" s="74">
        <v>14581.45670485</v>
      </c>
      <c r="G19" s="75">
        <v>25634.81552423</v>
      </c>
      <c r="H19" s="73">
        <v>2.67815268</v>
      </c>
      <c r="I19" s="74">
        <v>21932.84003524</v>
      </c>
      <c r="J19" s="74">
        <v>39522.78364758</v>
      </c>
    </row>
    <row r="20" spans="1:10" ht="15">
      <c r="A20" s="49">
        <v>1988</v>
      </c>
      <c r="B20" s="73">
        <v>26.76433814</v>
      </c>
      <c r="C20" s="74">
        <v>6705.42494915</v>
      </c>
      <c r="D20" s="75">
        <v>24353.8389322</v>
      </c>
      <c r="E20" s="73">
        <v>13.20852368</v>
      </c>
      <c r="F20" s="74">
        <v>14768.27061017</v>
      </c>
      <c r="G20" s="75">
        <v>25689.86762712</v>
      </c>
      <c r="H20" s="73">
        <v>2.50012695</v>
      </c>
      <c r="I20" s="74">
        <v>21679.83681356</v>
      </c>
      <c r="J20" s="74">
        <v>39269.9089322</v>
      </c>
    </row>
    <row r="21" spans="1:10" ht="15">
      <c r="A21" s="49">
        <v>1989</v>
      </c>
      <c r="B21" s="73">
        <v>26.86953184</v>
      </c>
      <c r="C21" s="74">
        <v>6656.89605157</v>
      </c>
      <c r="D21" s="75">
        <v>23811.34734891</v>
      </c>
      <c r="E21" s="73">
        <v>13.80235736</v>
      </c>
      <c r="F21" s="74">
        <v>14423.2747784</v>
      </c>
      <c r="G21" s="75">
        <v>25436.73946817</v>
      </c>
      <c r="H21" s="73">
        <v>2.84162885</v>
      </c>
      <c r="I21" s="74">
        <v>21819.82594682</v>
      </c>
      <c r="J21" s="74">
        <v>39813.78580177</v>
      </c>
    </row>
    <row r="22" spans="1:10" ht="15">
      <c r="A22" s="49">
        <v>1990</v>
      </c>
      <c r="B22" s="73">
        <v>27.41160855</v>
      </c>
      <c r="C22" s="74">
        <v>7066.29715166</v>
      </c>
      <c r="D22" s="75">
        <v>24550.08287914</v>
      </c>
      <c r="E22" s="73">
        <v>13.7478698</v>
      </c>
      <c r="F22" s="74">
        <v>16323.14642032</v>
      </c>
      <c r="G22" s="75">
        <v>27411.93322556</v>
      </c>
      <c r="H22" s="73">
        <v>3.21759689</v>
      </c>
      <c r="I22" s="74">
        <v>18421.83667437</v>
      </c>
      <c r="J22" s="74">
        <v>36769.47722864</v>
      </c>
    </row>
    <row r="23" spans="1:10" ht="15">
      <c r="A23" s="49">
        <v>1991</v>
      </c>
      <c r="B23" s="73">
        <v>29.42026096</v>
      </c>
      <c r="C23" s="74">
        <v>7289.30117647</v>
      </c>
      <c r="D23" s="75">
        <v>24905.11235294</v>
      </c>
      <c r="E23" s="73">
        <v>14.01699416</v>
      </c>
      <c r="F23" s="74">
        <v>15138.79864706</v>
      </c>
      <c r="G23" s="75">
        <v>25920.88997059</v>
      </c>
      <c r="H23" s="73">
        <v>2.83947258</v>
      </c>
      <c r="I23" s="74">
        <v>19910.59117647</v>
      </c>
      <c r="J23" s="74">
        <v>37921.2395</v>
      </c>
    </row>
    <row r="24" spans="1:10" ht="15">
      <c r="A24" s="49">
        <v>1992</v>
      </c>
      <c r="B24" s="73">
        <v>29.93204203</v>
      </c>
      <c r="C24" s="74">
        <v>7365.55634807</v>
      </c>
      <c r="D24" s="75">
        <v>24972.50960057</v>
      </c>
      <c r="E24" s="73">
        <v>13.6212849</v>
      </c>
      <c r="F24" s="74">
        <v>15713.18687589</v>
      </c>
      <c r="G24" s="75">
        <v>27735.41162625</v>
      </c>
      <c r="H24" s="73">
        <v>2.59151399</v>
      </c>
      <c r="I24" s="74">
        <v>19202.82379458</v>
      </c>
      <c r="J24" s="74">
        <v>37973.53495007</v>
      </c>
    </row>
    <row r="25" spans="1:10" ht="15">
      <c r="A25" s="49">
        <v>1993</v>
      </c>
      <c r="B25" s="73">
        <v>29.81953483</v>
      </c>
      <c r="C25" s="74">
        <v>7310.24099723</v>
      </c>
      <c r="D25" s="75">
        <v>24989.89993075</v>
      </c>
      <c r="E25" s="73">
        <v>13.27651833</v>
      </c>
      <c r="F25" s="74">
        <v>17163.17451524</v>
      </c>
      <c r="G25" s="75">
        <v>28017.2932133</v>
      </c>
      <c r="H25" s="73">
        <v>2.76413888</v>
      </c>
      <c r="I25" s="74">
        <v>19852.07185596</v>
      </c>
      <c r="J25" s="74">
        <v>38458.22437673</v>
      </c>
    </row>
    <row r="26" spans="1:10" ht="15">
      <c r="A26" s="49">
        <v>1994</v>
      </c>
      <c r="B26" s="73">
        <v>28.27752648</v>
      </c>
      <c r="C26" s="74">
        <v>6977.37162162</v>
      </c>
      <c r="D26" s="75">
        <v>25493.76537838</v>
      </c>
      <c r="E26" s="73">
        <v>12.45518615</v>
      </c>
      <c r="F26" s="74">
        <v>16001.43891892</v>
      </c>
      <c r="G26" s="75">
        <v>28363.79090541</v>
      </c>
      <c r="H26" s="73">
        <v>2.71704653</v>
      </c>
      <c r="I26" s="74">
        <v>22451.63135135</v>
      </c>
      <c r="J26" s="74">
        <v>42464.28368919</v>
      </c>
    </row>
    <row r="27" spans="1:10" ht="15">
      <c r="A27" s="49">
        <v>1995</v>
      </c>
      <c r="B27" s="73">
        <v>28.13659661</v>
      </c>
      <c r="C27" s="74">
        <v>7313.20052459</v>
      </c>
      <c r="D27" s="75">
        <v>25010.84483934</v>
      </c>
      <c r="E27" s="73">
        <v>11.95471324</v>
      </c>
      <c r="F27" s="74">
        <v>15547.32259672</v>
      </c>
      <c r="G27" s="75">
        <v>28696.03580328</v>
      </c>
      <c r="H27" s="73">
        <v>2.90759784</v>
      </c>
      <c r="I27" s="74">
        <v>21614.57043934</v>
      </c>
      <c r="J27" s="74">
        <v>41641.60455082</v>
      </c>
    </row>
    <row r="28" spans="1:10" ht="15">
      <c r="A28" s="49">
        <v>1996</v>
      </c>
      <c r="B28" s="73">
        <v>29.09388142</v>
      </c>
      <c r="C28" s="74">
        <v>7767.39828973</v>
      </c>
      <c r="D28" s="75">
        <v>25841.53661774</v>
      </c>
      <c r="E28" s="73">
        <v>11.44827718</v>
      </c>
      <c r="F28" s="74">
        <v>17719.74345884</v>
      </c>
      <c r="G28" s="75">
        <v>30955.36671347</v>
      </c>
      <c r="H28" s="73">
        <v>2.32845614</v>
      </c>
      <c r="I28" s="74">
        <v>24456.17485641</v>
      </c>
      <c r="J28" s="74">
        <v>42492.23770262</v>
      </c>
    </row>
    <row r="29" spans="1:10" ht="15">
      <c r="A29" s="49">
        <v>1997</v>
      </c>
      <c r="B29" s="73">
        <v>27.17132528</v>
      </c>
      <c r="C29" s="74">
        <v>7438.35114161</v>
      </c>
      <c r="D29" s="75">
        <v>26014.18724891</v>
      </c>
      <c r="E29" s="73">
        <v>13.11739426</v>
      </c>
      <c r="F29" s="74">
        <v>17006.85364941</v>
      </c>
      <c r="G29" s="75">
        <v>30128.47154086</v>
      </c>
      <c r="H29" s="73">
        <v>2.98882579</v>
      </c>
      <c r="I29" s="74">
        <v>24737.24167187</v>
      </c>
      <c r="J29" s="74">
        <v>44834.81897692</v>
      </c>
    </row>
    <row r="30" spans="1:10" ht="15">
      <c r="A30" s="49">
        <v>1998</v>
      </c>
      <c r="B30" s="73">
        <v>28.95291967</v>
      </c>
      <c r="C30" s="74">
        <v>7653.02090798</v>
      </c>
      <c r="D30" s="75">
        <v>26523.71484663</v>
      </c>
      <c r="E30" s="73">
        <v>11.96130956</v>
      </c>
      <c r="F30" s="74">
        <v>18583.49447853</v>
      </c>
      <c r="G30" s="75">
        <v>31178.0355092</v>
      </c>
      <c r="H30" s="73">
        <v>2.75868872</v>
      </c>
      <c r="I30" s="74">
        <v>25949.31592638</v>
      </c>
      <c r="J30" s="74">
        <v>43426.24777914</v>
      </c>
    </row>
    <row r="31" spans="1:10" ht="15">
      <c r="A31" s="49">
        <v>1999</v>
      </c>
      <c r="B31" s="73">
        <v>30.65528884</v>
      </c>
      <c r="C31" s="74">
        <v>8234.69790614</v>
      </c>
      <c r="D31" s="75">
        <v>27288.82787004</v>
      </c>
      <c r="E31" s="73">
        <v>12.1986453</v>
      </c>
      <c r="F31" s="74">
        <v>18225.68953069</v>
      </c>
      <c r="G31" s="75">
        <v>30922.91990373</v>
      </c>
      <c r="H31" s="73">
        <v>2.27876335</v>
      </c>
      <c r="I31" s="74">
        <v>24356.14873646</v>
      </c>
      <c r="J31" s="74">
        <v>45000.88433213</v>
      </c>
    </row>
    <row r="32" spans="1:10" ht="15">
      <c r="A32" s="49">
        <v>2000</v>
      </c>
      <c r="B32" s="73">
        <v>27.65891174</v>
      </c>
      <c r="C32" s="74">
        <v>8385.79698376</v>
      </c>
      <c r="D32" s="75">
        <v>26906.42860789</v>
      </c>
      <c r="E32" s="73">
        <v>12.90592425</v>
      </c>
      <c r="F32" s="74">
        <v>18097.34853828</v>
      </c>
      <c r="G32" s="75">
        <v>30077.05851508</v>
      </c>
      <c r="H32" s="73">
        <v>2.40171708</v>
      </c>
      <c r="I32" s="74">
        <v>25556.71461717</v>
      </c>
      <c r="J32" s="74">
        <v>46417.38292343</v>
      </c>
    </row>
    <row r="33" spans="1:10" ht="15">
      <c r="A33" s="49">
        <v>2001</v>
      </c>
      <c r="B33" s="73">
        <v>28.13200392</v>
      </c>
      <c r="C33" s="74">
        <v>8044.62202247</v>
      </c>
      <c r="D33" s="75">
        <v>26763.83865169</v>
      </c>
      <c r="E33" s="73">
        <v>12.47360229</v>
      </c>
      <c r="F33" s="74">
        <v>16058.30319101</v>
      </c>
      <c r="G33" s="75">
        <v>29695.4845618</v>
      </c>
      <c r="H33" s="73">
        <v>2.36134377</v>
      </c>
      <c r="I33" s="74">
        <v>23979.16179775</v>
      </c>
      <c r="J33" s="74">
        <v>42131.1294382</v>
      </c>
    </row>
    <row r="34" spans="1:10" ht="15">
      <c r="A34" s="49">
        <v>2002</v>
      </c>
      <c r="B34" s="73">
        <v>28.42948935</v>
      </c>
      <c r="C34" s="74">
        <v>7866.54155642</v>
      </c>
      <c r="D34" s="75">
        <v>26848.54332407</v>
      </c>
      <c r="E34" s="73">
        <v>12.33973143</v>
      </c>
      <c r="F34" s="74">
        <v>18368.4446915</v>
      </c>
      <c r="G34" s="75">
        <v>32206.00635909</v>
      </c>
      <c r="H34" s="73">
        <v>2.15991535</v>
      </c>
      <c r="I34" s="74">
        <v>21991.11017232</v>
      </c>
      <c r="J34" s="74">
        <v>42676.01983324</v>
      </c>
    </row>
    <row r="35" spans="1:10" ht="15">
      <c r="A35" s="49">
        <v>2003</v>
      </c>
      <c r="B35" s="73">
        <v>29.35878501</v>
      </c>
      <c r="C35" s="74">
        <v>8484.56492107</v>
      </c>
      <c r="D35" s="75">
        <v>27342.48483397</v>
      </c>
      <c r="E35" s="73">
        <v>11.89228236</v>
      </c>
      <c r="F35" s="74">
        <v>17988.47686445</v>
      </c>
      <c r="G35" s="75">
        <v>31609.75129015</v>
      </c>
      <c r="H35" s="73">
        <v>2.66056489</v>
      </c>
      <c r="I35" s="74">
        <v>25888.41628743</v>
      </c>
      <c r="J35" s="74">
        <v>46570.16788242</v>
      </c>
    </row>
    <row r="36" spans="1:10" ht="15">
      <c r="A36" s="49">
        <v>2004</v>
      </c>
      <c r="B36" s="73">
        <v>29.46547864</v>
      </c>
      <c r="C36" s="74">
        <v>8419.43531892</v>
      </c>
      <c r="D36" s="75">
        <v>27095.82352135</v>
      </c>
      <c r="E36" s="73">
        <v>12.2841861</v>
      </c>
      <c r="F36" s="74">
        <v>19596.96151819</v>
      </c>
      <c r="G36" s="75">
        <v>32931.36317343</v>
      </c>
      <c r="H36" s="73">
        <v>2.40461219</v>
      </c>
      <c r="I36" s="74">
        <v>25113.14327886</v>
      </c>
      <c r="J36" s="74">
        <v>44943.57477069</v>
      </c>
    </row>
    <row r="37" spans="1:10" ht="15">
      <c r="A37" s="49">
        <v>2005</v>
      </c>
      <c r="B37" s="73">
        <v>29.30717673</v>
      </c>
      <c r="C37" s="74">
        <v>8494.81542416</v>
      </c>
      <c r="D37" s="75">
        <v>28006.93451928</v>
      </c>
      <c r="E37" s="73">
        <v>13.30468303</v>
      </c>
      <c r="F37" s="74">
        <v>18405.43341902</v>
      </c>
      <c r="G37" s="75">
        <v>31664.42449357</v>
      </c>
      <c r="H37" s="73">
        <v>2.47458343</v>
      </c>
      <c r="I37" s="74">
        <v>24531.13920823</v>
      </c>
      <c r="J37" s="74">
        <v>45305.68226221</v>
      </c>
    </row>
    <row r="38" spans="1:10" ht="15">
      <c r="A38" s="49">
        <v>2006</v>
      </c>
      <c r="B38" s="73">
        <v>29.69441055</v>
      </c>
      <c r="C38" s="74">
        <v>8523.14543125</v>
      </c>
      <c r="D38" s="75">
        <v>27666.29293248</v>
      </c>
      <c r="E38" s="73">
        <v>12.94777304</v>
      </c>
      <c r="F38" s="74">
        <v>16286.26515525</v>
      </c>
      <c r="G38" s="75">
        <v>31310.34476097</v>
      </c>
      <c r="H38" s="73">
        <v>2.1307248</v>
      </c>
      <c r="I38" s="74">
        <v>23072.20896994</v>
      </c>
      <c r="J38" s="74">
        <v>45112.95448004</v>
      </c>
    </row>
    <row r="39" spans="1:10" ht="15">
      <c r="A39" s="49">
        <v>2007</v>
      </c>
      <c r="B39" s="73">
        <v>28.98530014</v>
      </c>
      <c r="C39" s="74">
        <v>8234.03436492</v>
      </c>
      <c r="D39" s="75">
        <v>27799.22784519</v>
      </c>
      <c r="E39" s="73">
        <v>12.28856301</v>
      </c>
      <c r="F39" s="74">
        <v>18503.44801106</v>
      </c>
      <c r="G39" s="75">
        <v>31654.11284749</v>
      </c>
      <c r="H39" s="73">
        <v>1.82077243</v>
      </c>
      <c r="I39" s="74">
        <v>26433.49715865</v>
      </c>
      <c r="J39" s="74">
        <v>47362.21853402</v>
      </c>
    </row>
    <row r="40" spans="1:10" ht="15">
      <c r="A40" s="49">
        <v>2008</v>
      </c>
      <c r="B40" s="73">
        <v>28.36122784</v>
      </c>
      <c r="C40" s="74">
        <v>8389.84530311</v>
      </c>
      <c r="D40" s="75">
        <v>27704.31792153</v>
      </c>
      <c r="E40" s="73">
        <v>13.23029937</v>
      </c>
      <c r="F40" s="74">
        <v>18877.151932</v>
      </c>
      <c r="G40" s="75">
        <v>32510.65054955</v>
      </c>
      <c r="H40" s="73">
        <v>2.43953763</v>
      </c>
      <c r="I40" s="74">
        <v>22652.5823184</v>
      </c>
      <c r="J40" s="74">
        <v>45184.56061056</v>
      </c>
    </row>
    <row r="41" spans="1:10" ht="15">
      <c r="A41" s="49">
        <v>2009</v>
      </c>
      <c r="B41" s="73">
        <v>28.96158654</v>
      </c>
      <c r="C41" s="74">
        <v>8936.84635106</v>
      </c>
      <c r="D41" s="75">
        <v>29591.60052482</v>
      </c>
      <c r="E41" s="73">
        <v>12.91204571</v>
      </c>
      <c r="F41" s="74">
        <v>20682.41584103</v>
      </c>
      <c r="G41" s="75">
        <v>35196.27987927</v>
      </c>
      <c r="H41" s="73">
        <v>2.49599581</v>
      </c>
      <c r="I41" s="74">
        <v>26172.19288526</v>
      </c>
      <c r="J41" s="74">
        <v>46584.3755152</v>
      </c>
    </row>
    <row r="42" spans="1:10" ht="15">
      <c r="A42" s="49">
        <v>2010</v>
      </c>
      <c r="B42" s="73">
        <v>27.04098979</v>
      </c>
      <c r="C42" s="74">
        <v>8843.69141835</v>
      </c>
      <c r="D42" s="75">
        <v>29283.1467988</v>
      </c>
      <c r="E42" s="73">
        <v>13.67199604</v>
      </c>
      <c r="F42" s="74">
        <v>20427.87435597</v>
      </c>
      <c r="G42" s="75">
        <v>36264.39891726</v>
      </c>
      <c r="H42" s="73">
        <v>2.5054438</v>
      </c>
      <c r="I42" s="74">
        <v>25141.35131787</v>
      </c>
      <c r="J42" s="74">
        <v>47449.56292065</v>
      </c>
    </row>
    <row r="43" spans="1:10" ht="15">
      <c r="A43" s="49">
        <v>2011</v>
      </c>
      <c r="B43" s="73">
        <v>28.01717916</v>
      </c>
      <c r="C43" s="74">
        <v>9308.35526887</v>
      </c>
      <c r="D43" s="75">
        <v>29235.51468621</v>
      </c>
      <c r="E43" s="73">
        <v>13.80099215</v>
      </c>
      <c r="F43" s="74">
        <v>20495.46114247</v>
      </c>
      <c r="G43" s="75">
        <v>35335.35431194</v>
      </c>
      <c r="H43" s="73">
        <v>2.59420275</v>
      </c>
      <c r="I43" s="74">
        <v>26839.29435323</v>
      </c>
      <c r="J43" s="74">
        <v>47291.03997838</v>
      </c>
    </row>
    <row r="44" spans="1:10" ht="15">
      <c r="A44" s="53">
        <v>2012</v>
      </c>
      <c r="B44" s="76">
        <v>27.09841731</v>
      </c>
      <c r="C44" s="77">
        <v>8844</v>
      </c>
      <c r="D44" s="78">
        <v>29998</v>
      </c>
      <c r="E44" s="76">
        <v>13.18964623</v>
      </c>
      <c r="F44" s="77">
        <v>18720</v>
      </c>
      <c r="G44" s="78">
        <v>34000</v>
      </c>
      <c r="H44" s="76">
        <v>2.33527449</v>
      </c>
      <c r="I44" s="77">
        <v>30000</v>
      </c>
      <c r="J44" s="77">
        <v>53981</v>
      </c>
    </row>
    <row r="45" spans="1:10" ht="15">
      <c r="A45" s="175" t="s">
        <v>774</v>
      </c>
      <c r="B45" s="175"/>
      <c r="C45" s="175"/>
      <c r="D45" s="175"/>
      <c r="E45" s="175"/>
      <c r="F45" s="175"/>
      <c r="G45" s="175"/>
      <c r="H45" s="175"/>
      <c r="I45" s="175"/>
      <c r="J45" s="175"/>
    </row>
    <row r="46" spans="1:10" ht="15">
      <c r="A46" s="175" t="s">
        <v>781</v>
      </c>
      <c r="B46" s="175"/>
      <c r="C46" s="175"/>
      <c r="D46" s="175"/>
      <c r="E46" s="175"/>
      <c r="F46" s="175"/>
      <c r="G46" s="175"/>
      <c r="H46" s="175"/>
      <c r="I46" s="175"/>
      <c r="J46" s="175"/>
    </row>
    <row r="47" spans="1:10" ht="36" customHeight="1">
      <c r="A47" s="173" t="s">
        <v>794</v>
      </c>
      <c r="B47" s="165"/>
      <c r="C47" s="165"/>
      <c r="D47" s="165"/>
      <c r="E47" s="165"/>
      <c r="F47" s="165"/>
      <c r="G47" s="165"/>
      <c r="H47" s="165"/>
      <c r="I47" s="165"/>
      <c r="J47" s="165"/>
    </row>
    <row r="48" spans="1:10" ht="15">
      <c r="A48" s="175" t="s">
        <v>96</v>
      </c>
      <c r="B48" s="175"/>
      <c r="C48" s="175"/>
      <c r="D48" s="175"/>
      <c r="E48" s="175"/>
      <c r="F48" s="175"/>
      <c r="G48" s="175"/>
      <c r="H48" s="175"/>
      <c r="I48" s="175"/>
      <c r="J48" s="175"/>
    </row>
  </sheetData>
  <sheetProtection/>
  <mergeCells count="8">
    <mergeCell ref="A47:J47"/>
    <mergeCell ref="A46:J46"/>
    <mergeCell ref="A48:J48"/>
    <mergeCell ref="A3:J3"/>
    <mergeCell ref="C5:D5"/>
    <mergeCell ref="F5:G5"/>
    <mergeCell ref="I5:J5"/>
    <mergeCell ref="A45:J45"/>
  </mergeCells>
  <printOptions/>
  <pageMargins left="0.7" right="0.7" top="0.75" bottom="0.75" header="0.3" footer="0.3"/>
  <pageSetup fitToHeight="1" fitToWidth="1" horizontalDpi="600" verticalDpi="600" orientation="portrait" scale="75"/>
</worksheet>
</file>

<file path=xl/worksheets/sheet25.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S33" sqref="S33"/>
    </sheetView>
  </sheetViews>
  <sheetFormatPr defaultColWidth="8.421875" defaultRowHeight="15"/>
  <cols>
    <col min="1" max="1" width="16.28125" style="0" customWidth="1"/>
    <col min="2" max="11" width="8.7109375" style="0" customWidth="1"/>
  </cols>
  <sheetData>
    <row r="1" ht="15">
      <c r="A1" s="2" t="s">
        <v>150</v>
      </c>
    </row>
    <row r="2" ht="15">
      <c r="A2" s="2" t="s">
        <v>803</v>
      </c>
    </row>
    <row r="3" ht="15">
      <c r="A3" s="90" t="s">
        <v>804</v>
      </c>
    </row>
    <row r="5" spans="1:12" ht="15">
      <c r="A5" s="132" t="s">
        <v>170</v>
      </c>
      <c r="B5" s="133">
        <v>1983</v>
      </c>
      <c r="C5" s="133">
        <v>1987</v>
      </c>
      <c r="D5" s="133">
        <v>1996</v>
      </c>
      <c r="E5" s="133">
        <v>1998</v>
      </c>
      <c r="F5" s="133">
        <v>2000</v>
      </c>
      <c r="G5" s="133">
        <v>2002</v>
      </c>
      <c r="H5" s="133">
        <v>2004</v>
      </c>
      <c r="I5" s="133">
        <v>2006</v>
      </c>
      <c r="J5" s="133">
        <v>2008</v>
      </c>
      <c r="K5" s="133">
        <v>2010</v>
      </c>
      <c r="L5" s="133">
        <v>2012</v>
      </c>
    </row>
    <row r="6" spans="1:12" ht="15">
      <c r="A6" s="132" t="s">
        <v>165</v>
      </c>
      <c r="B6" s="133">
        <v>3</v>
      </c>
      <c r="C6" s="133">
        <v>3</v>
      </c>
      <c r="D6" s="133">
        <v>3</v>
      </c>
      <c r="E6" s="133">
        <v>2.5</v>
      </c>
      <c r="F6" s="133">
        <v>2.5</v>
      </c>
      <c r="G6" s="133">
        <v>2.67</v>
      </c>
      <c r="H6" s="133">
        <v>3</v>
      </c>
      <c r="I6" s="133">
        <v>3</v>
      </c>
      <c r="J6" s="133">
        <v>2.75</v>
      </c>
      <c r="K6" s="133">
        <v>3</v>
      </c>
      <c r="L6" s="133">
        <v>3</v>
      </c>
    </row>
    <row r="7" spans="1:12" ht="15">
      <c r="A7" s="132" t="s">
        <v>166</v>
      </c>
      <c r="B7" s="133">
        <v>5</v>
      </c>
      <c r="C7" s="133">
        <v>5</v>
      </c>
      <c r="D7" s="133">
        <v>5</v>
      </c>
      <c r="E7" s="133">
        <v>5</v>
      </c>
      <c r="F7" s="133">
        <v>4</v>
      </c>
      <c r="G7" s="133">
        <v>4</v>
      </c>
      <c r="H7" s="133">
        <v>5</v>
      </c>
      <c r="I7" s="133">
        <v>5</v>
      </c>
      <c r="J7" s="133">
        <v>5</v>
      </c>
      <c r="K7" s="133">
        <v>5</v>
      </c>
      <c r="L7" s="133">
        <v>5</v>
      </c>
    </row>
    <row r="8" spans="1:12" ht="15">
      <c r="A8" s="132" t="s">
        <v>167</v>
      </c>
      <c r="B8" s="133">
        <v>9</v>
      </c>
      <c r="C8" s="133">
        <v>8</v>
      </c>
      <c r="D8" s="133">
        <v>7</v>
      </c>
      <c r="E8" s="133">
        <v>7</v>
      </c>
      <c r="F8" s="133">
        <v>7</v>
      </c>
      <c r="G8" s="133">
        <v>6</v>
      </c>
      <c r="H8" s="133">
        <v>7</v>
      </c>
      <c r="I8" s="133">
        <v>6</v>
      </c>
      <c r="J8" s="133">
        <v>7</v>
      </c>
      <c r="K8" s="133">
        <v>7</v>
      </c>
      <c r="L8" s="133">
        <v>7</v>
      </c>
    </row>
    <row r="9" spans="1:12" ht="15">
      <c r="A9" s="132" t="s">
        <v>168</v>
      </c>
      <c r="B9" s="133">
        <v>12</v>
      </c>
      <c r="C9" s="133">
        <v>11</v>
      </c>
      <c r="D9" s="133">
        <v>9</v>
      </c>
      <c r="E9" s="133">
        <v>10</v>
      </c>
      <c r="F9" s="133">
        <v>9</v>
      </c>
      <c r="G9" s="133">
        <v>8</v>
      </c>
      <c r="H9" s="133">
        <v>8</v>
      </c>
      <c r="I9" s="133">
        <v>8</v>
      </c>
      <c r="J9" s="133">
        <v>9</v>
      </c>
      <c r="K9" s="133">
        <v>9</v>
      </c>
      <c r="L9" s="133">
        <v>10</v>
      </c>
    </row>
    <row r="10" spans="2:12" ht="15">
      <c r="B10" s="133"/>
      <c r="C10" s="133"/>
      <c r="D10" s="133"/>
      <c r="E10" s="133"/>
      <c r="F10" s="133"/>
      <c r="G10" s="133"/>
      <c r="H10" s="133"/>
      <c r="I10" s="133"/>
      <c r="J10" s="133"/>
      <c r="K10" s="133"/>
      <c r="L10" s="133"/>
    </row>
    <row r="11" spans="1:12" ht="15">
      <c r="A11" s="132" t="s">
        <v>169</v>
      </c>
      <c r="B11" s="133">
        <v>5</v>
      </c>
      <c r="C11" s="133">
        <v>5</v>
      </c>
      <c r="D11" s="133">
        <v>4</v>
      </c>
      <c r="E11" s="133">
        <v>4</v>
      </c>
      <c r="F11" s="133">
        <v>4</v>
      </c>
      <c r="G11" s="133">
        <v>4</v>
      </c>
      <c r="H11" s="133">
        <v>4</v>
      </c>
      <c r="I11" s="133">
        <v>4.33</v>
      </c>
      <c r="J11" s="133">
        <v>5</v>
      </c>
      <c r="K11" s="133">
        <v>5</v>
      </c>
      <c r="L11" s="133">
        <v>5</v>
      </c>
    </row>
    <row r="13" ht="15">
      <c r="A13" s="31" t="s">
        <v>152</v>
      </c>
    </row>
  </sheetData>
  <sheetProtection/>
  <printOptions/>
  <pageMargins left="0.7" right="0.7" top="0.75" bottom="0.75" header="0.3" footer="0.3"/>
  <pageSetup fitToHeight="1" fitToWidth="1" horizontalDpi="600" verticalDpi="600" orientation="portrait" scale="80"/>
</worksheet>
</file>

<file path=xl/worksheets/sheet26.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selection activeCell="A4" sqref="A4"/>
    </sheetView>
  </sheetViews>
  <sheetFormatPr defaultColWidth="8.421875" defaultRowHeight="15"/>
  <cols>
    <col min="1" max="1" width="19.421875" style="0" customWidth="1"/>
    <col min="2" max="7" width="8.7109375" style="133" customWidth="1"/>
    <col min="8" max="11" width="8.7109375" style="0" customWidth="1"/>
  </cols>
  <sheetData>
    <row r="1" ht="15">
      <c r="A1" s="2" t="s">
        <v>151</v>
      </c>
    </row>
    <row r="2" ht="15">
      <c r="A2" s="2" t="s">
        <v>163</v>
      </c>
    </row>
    <row r="3" ht="15">
      <c r="A3" s="90" t="s">
        <v>805</v>
      </c>
    </row>
    <row r="5" ht="15">
      <c r="A5" s="127" t="s">
        <v>164</v>
      </c>
    </row>
    <row r="7" spans="1:12" ht="15">
      <c r="A7" t="s">
        <v>155</v>
      </c>
      <c r="B7" s="133">
        <v>1983</v>
      </c>
      <c r="C7" s="133">
        <v>1987</v>
      </c>
      <c r="D7" s="133">
        <v>1996</v>
      </c>
      <c r="E7" s="133">
        <v>1998</v>
      </c>
      <c r="F7" s="133">
        <v>2000</v>
      </c>
      <c r="G7" s="133">
        <v>2002</v>
      </c>
      <c r="H7" s="133">
        <v>2004</v>
      </c>
      <c r="I7" s="133">
        <v>2006</v>
      </c>
      <c r="J7" s="133">
        <v>2008</v>
      </c>
      <c r="K7" s="133">
        <v>2010</v>
      </c>
      <c r="L7" s="133">
        <v>2012</v>
      </c>
    </row>
    <row r="8" spans="1:12" ht="15">
      <c r="A8" t="s">
        <v>156</v>
      </c>
      <c r="B8" s="134">
        <v>11.11</v>
      </c>
      <c r="C8" s="134">
        <v>12.44</v>
      </c>
      <c r="D8" s="134">
        <v>11.99</v>
      </c>
      <c r="E8" s="134">
        <v>12.86</v>
      </c>
      <c r="F8" s="134">
        <v>12.77</v>
      </c>
      <c r="G8" s="134">
        <v>12.16</v>
      </c>
      <c r="H8" s="134">
        <v>11.96</v>
      </c>
      <c r="I8" s="134">
        <v>13.21</v>
      </c>
      <c r="J8" s="134">
        <v>10.75</v>
      </c>
      <c r="K8" s="134">
        <v>8.81</v>
      </c>
      <c r="L8" s="134">
        <v>10.88</v>
      </c>
    </row>
    <row r="9" spans="1:12" ht="15">
      <c r="A9" t="s">
        <v>157</v>
      </c>
      <c r="B9" s="134">
        <v>14.48</v>
      </c>
      <c r="C9" s="134">
        <v>15.55</v>
      </c>
      <c r="D9" s="134">
        <v>19.99</v>
      </c>
      <c r="E9" s="134">
        <v>19.05</v>
      </c>
      <c r="F9" s="134">
        <v>21.07</v>
      </c>
      <c r="G9" s="134">
        <v>21.69</v>
      </c>
      <c r="H9" s="134">
        <v>21.93</v>
      </c>
      <c r="I9" s="134">
        <v>21.63</v>
      </c>
      <c r="J9" s="134">
        <v>20</v>
      </c>
      <c r="K9" s="134">
        <v>20.9</v>
      </c>
      <c r="L9" s="134">
        <v>17.34</v>
      </c>
    </row>
    <row r="10" spans="1:12" ht="15">
      <c r="A10" t="s">
        <v>158</v>
      </c>
      <c r="B10" s="134">
        <v>8.56</v>
      </c>
      <c r="C10" s="134">
        <v>7.96</v>
      </c>
      <c r="D10" s="134">
        <v>8.23</v>
      </c>
      <c r="E10" s="134">
        <v>8.96</v>
      </c>
      <c r="F10" s="134">
        <v>8.89</v>
      </c>
      <c r="G10" s="134">
        <v>9.12</v>
      </c>
      <c r="H10" s="134">
        <v>11.71</v>
      </c>
      <c r="I10" s="134">
        <v>11.64</v>
      </c>
      <c r="J10" s="134">
        <v>10.21</v>
      </c>
      <c r="K10" s="134">
        <v>11.2</v>
      </c>
      <c r="L10" s="134">
        <v>11.18</v>
      </c>
    </row>
    <row r="11" spans="1:12" ht="15">
      <c r="A11" t="s">
        <v>159</v>
      </c>
      <c r="B11" s="134">
        <v>7.46</v>
      </c>
      <c r="C11" s="134">
        <v>8.97</v>
      </c>
      <c r="D11" s="134">
        <v>9.92</v>
      </c>
      <c r="E11" s="134">
        <v>8.71</v>
      </c>
      <c r="F11" s="134">
        <v>8.01</v>
      </c>
      <c r="G11" s="134">
        <v>9.13</v>
      </c>
      <c r="H11" s="134">
        <v>8.84</v>
      </c>
      <c r="I11" s="134">
        <v>9.42</v>
      </c>
      <c r="J11" s="134">
        <v>10.51</v>
      </c>
      <c r="K11" s="134">
        <v>9.77</v>
      </c>
      <c r="L11" s="134">
        <v>9.68</v>
      </c>
    </row>
    <row r="12" spans="1:12" ht="15">
      <c r="A12" t="s">
        <v>160</v>
      </c>
      <c r="B12" s="134">
        <v>13.99</v>
      </c>
      <c r="C12" s="134">
        <v>13.08</v>
      </c>
      <c r="D12" s="134">
        <v>12.14</v>
      </c>
      <c r="E12" s="134">
        <v>13.98</v>
      </c>
      <c r="F12" s="134">
        <v>15.09</v>
      </c>
      <c r="G12" s="134">
        <v>14.44</v>
      </c>
      <c r="H12" s="134">
        <v>13.38</v>
      </c>
      <c r="I12" s="134">
        <v>12.46</v>
      </c>
      <c r="J12" s="134">
        <v>14.25</v>
      </c>
      <c r="K12" s="134">
        <v>15.28</v>
      </c>
      <c r="L12" s="134">
        <v>15.78</v>
      </c>
    </row>
    <row r="13" spans="1:12" ht="15">
      <c r="A13" t="s">
        <v>161</v>
      </c>
      <c r="B13" s="134">
        <v>11.01</v>
      </c>
      <c r="C13" s="134">
        <v>10.87</v>
      </c>
      <c r="D13" s="134">
        <v>11.26</v>
      </c>
      <c r="E13" s="134">
        <v>9.56</v>
      </c>
      <c r="F13" s="134">
        <v>9.01</v>
      </c>
      <c r="G13" s="134">
        <v>8.71</v>
      </c>
      <c r="H13" s="134">
        <v>9.49</v>
      </c>
      <c r="I13" s="134">
        <v>10.26</v>
      </c>
      <c r="J13" s="134">
        <v>9.64</v>
      </c>
      <c r="K13" s="134">
        <v>8.99</v>
      </c>
      <c r="L13" s="134">
        <v>9.01</v>
      </c>
    </row>
    <row r="14" spans="1:12" ht="15">
      <c r="A14" t="s">
        <v>162</v>
      </c>
      <c r="B14" s="134">
        <v>33.4</v>
      </c>
      <c r="C14" s="134">
        <v>31.13</v>
      </c>
      <c r="D14" s="134">
        <v>26.48</v>
      </c>
      <c r="E14" s="134">
        <v>26.88</v>
      </c>
      <c r="F14" s="134">
        <v>25.14</v>
      </c>
      <c r="G14" s="134">
        <v>24.76</v>
      </c>
      <c r="H14" s="134">
        <v>22.69</v>
      </c>
      <c r="I14" s="134">
        <v>21.38</v>
      </c>
      <c r="J14" s="134">
        <v>24.63</v>
      </c>
      <c r="K14" s="134">
        <v>25.07</v>
      </c>
      <c r="L14" s="134">
        <v>26.13</v>
      </c>
    </row>
    <row r="15" spans="8:12" ht="15">
      <c r="H15" s="133"/>
      <c r="I15" s="133"/>
      <c r="J15" s="133"/>
      <c r="K15" s="133"/>
      <c r="L15" s="133"/>
    </row>
    <row r="16" spans="1:12" ht="15">
      <c r="A16" s="127" t="s">
        <v>153</v>
      </c>
      <c r="H16" s="133"/>
      <c r="I16" s="133"/>
      <c r="J16" s="133"/>
      <c r="K16" s="133"/>
      <c r="L16" s="133"/>
    </row>
    <row r="17" spans="1:12" ht="15">
      <c r="A17" s="123"/>
      <c r="H17" s="133"/>
      <c r="I17" s="133"/>
      <c r="J17" s="133"/>
      <c r="K17" s="133"/>
      <c r="L17" s="133"/>
    </row>
    <row r="18" spans="1:12" ht="15">
      <c r="A18" s="127" t="s">
        <v>155</v>
      </c>
      <c r="B18" s="133">
        <v>1983</v>
      </c>
      <c r="C18" s="133">
        <v>1987</v>
      </c>
      <c r="D18" s="133">
        <v>1996</v>
      </c>
      <c r="E18" s="133">
        <v>1998</v>
      </c>
      <c r="F18" s="133">
        <v>2000</v>
      </c>
      <c r="G18" s="133">
        <v>2002</v>
      </c>
      <c r="H18" s="133">
        <v>2004</v>
      </c>
      <c r="I18" s="133">
        <v>2006</v>
      </c>
      <c r="J18" s="133">
        <v>2008</v>
      </c>
      <c r="K18" s="133">
        <v>2010</v>
      </c>
      <c r="L18" s="133">
        <v>2012</v>
      </c>
    </row>
    <row r="19" spans="1:12" ht="15">
      <c r="A19" s="127" t="s">
        <v>156</v>
      </c>
      <c r="B19" s="134">
        <v>10.59</v>
      </c>
      <c r="C19" s="134">
        <v>11.32</v>
      </c>
      <c r="D19" s="134">
        <v>11.61</v>
      </c>
      <c r="E19" s="134">
        <v>11.82</v>
      </c>
      <c r="F19" s="134">
        <v>12.28</v>
      </c>
      <c r="G19" s="134">
        <v>12.34</v>
      </c>
      <c r="H19" s="134">
        <v>12.79</v>
      </c>
      <c r="I19" s="134">
        <v>13.23</v>
      </c>
      <c r="J19" s="134">
        <v>9.55</v>
      </c>
      <c r="K19" s="134">
        <v>8.12</v>
      </c>
      <c r="L19" s="134">
        <v>11.31</v>
      </c>
    </row>
    <row r="20" spans="1:12" ht="15">
      <c r="A20" s="127" t="s">
        <v>157</v>
      </c>
      <c r="B20" s="134">
        <v>11.6</v>
      </c>
      <c r="C20" s="134">
        <v>14.12</v>
      </c>
      <c r="D20" s="134">
        <v>20.11</v>
      </c>
      <c r="E20" s="134">
        <v>17.67</v>
      </c>
      <c r="F20" s="134">
        <v>20.37</v>
      </c>
      <c r="G20" s="134">
        <v>21.78</v>
      </c>
      <c r="H20" s="134">
        <v>21.12</v>
      </c>
      <c r="I20" s="134">
        <v>21.68</v>
      </c>
      <c r="J20" s="134">
        <v>20.45</v>
      </c>
      <c r="K20" s="134">
        <v>19.2</v>
      </c>
      <c r="L20" s="134">
        <v>16.13</v>
      </c>
    </row>
    <row r="21" spans="1:12" ht="15">
      <c r="A21" s="127" t="s">
        <v>158</v>
      </c>
      <c r="B21" s="134">
        <v>6.56</v>
      </c>
      <c r="C21" s="134">
        <v>6.9</v>
      </c>
      <c r="D21" s="134">
        <v>7.67</v>
      </c>
      <c r="E21" s="134">
        <v>8.97</v>
      </c>
      <c r="F21" s="134">
        <v>9.33</v>
      </c>
      <c r="G21" s="134">
        <v>8.72</v>
      </c>
      <c r="H21" s="134">
        <v>10.59</v>
      </c>
      <c r="I21" s="134">
        <v>10.89</v>
      </c>
      <c r="J21" s="134">
        <v>9.18</v>
      </c>
      <c r="K21" s="134">
        <v>11.29</v>
      </c>
      <c r="L21" s="134">
        <v>9.89</v>
      </c>
    </row>
    <row r="22" spans="1:12" ht="15">
      <c r="A22" s="127" t="s">
        <v>159</v>
      </c>
      <c r="B22" s="134">
        <v>5.59</v>
      </c>
      <c r="C22" s="134">
        <v>7.43</v>
      </c>
      <c r="D22" s="134">
        <v>9.3</v>
      </c>
      <c r="E22" s="134">
        <v>7.11</v>
      </c>
      <c r="F22" s="134">
        <v>7.39</v>
      </c>
      <c r="G22" s="134">
        <v>7.71</v>
      </c>
      <c r="H22" s="134">
        <v>8.03</v>
      </c>
      <c r="I22" s="134">
        <v>8.74</v>
      </c>
      <c r="J22" s="134">
        <v>9.75</v>
      </c>
      <c r="K22" s="134">
        <v>8.79</v>
      </c>
      <c r="L22" s="134">
        <v>9.01</v>
      </c>
    </row>
    <row r="23" spans="1:12" ht="15">
      <c r="A23" s="127" t="s">
        <v>160</v>
      </c>
      <c r="B23" s="134">
        <v>12.02</v>
      </c>
      <c r="C23" s="134">
        <v>11.15</v>
      </c>
      <c r="D23" s="134">
        <v>10.22</v>
      </c>
      <c r="E23" s="134">
        <v>11.93</v>
      </c>
      <c r="F23" s="134">
        <v>13.44</v>
      </c>
      <c r="G23" s="134">
        <v>12.45</v>
      </c>
      <c r="H23" s="134">
        <v>12.66</v>
      </c>
      <c r="I23" s="134">
        <v>11.87</v>
      </c>
      <c r="J23" s="134">
        <v>13.85</v>
      </c>
      <c r="K23" s="134">
        <v>14.44</v>
      </c>
      <c r="L23" s="134">
        <v>15.28</v>
      </c>
    </row>
    <row r="24" spans="1:12" ht="15">
      <c r="A24" s="127" t="s">
        <v>161</v>
      </c>
      <c r="B24" s="134">
        <v>10.52</v>
      </c>
      <c r="C24" s="134">
        <v>9.77</v>
      </c>
      <c r="D24" s="134">
        <v>8.48</v>
      </c>
      <c r="E24" s="134">
        <v>7.87</v>
      </c>
      <c r="F24" s="134">
        <v>7.93</v>
      </c>
      <c r="G24" s="134">
        <v>8.38</v>
      </c>
      <c r="H24" s="134">
        <v>8.4</v>
      </c>
      <c r="I24" s="134">
        <v>8.6</v>
      </c>
      <c r="J24" s="134">
        <v>9.36</v>
      </c>
      <c r="K24" s="134">
        <v>8.83</v>
      </c>
      <c r="L24" s="134">
        <v>8.49</v>
      </c>
    </row>
    <row r="25" spans="1:12" ht="15">
      <c r="A25" s="127" t="s">
        <v>162</v>
      </c>
      <c r="B25" s="134">
        <v>43.11</v>
      </c>
      <c r="C25" s="134">
        <v>39.32</v>
      </c>
      <c r="D25" s="134">
        <v>32.63</v>
      </c>
      <c r="E25" s="134">
        <v>34.62</v>
      </c>
      <c r="F25" s="134">
        <v>29.26</v>
      </c>
      <c r="G25" s="134">
        <v>28.62</v>
      </c>
      <c r="H25" s="134">
        <v>26.42</v>
      </c>
      <c r="I25" s="134">
        <v>24.99</v>
      </c>
      <c r="J25" s="134">
        <v>27.86</v>
      </c>
      <c r="K25" s="134">
        <v>29.34</v>
      </c>
      <c r="L25" s="134">
        <v>29.89</v>
      </c>
    </row>
    <row r="26" spans="8:12" ht="15">
      <c r="H26" s="133"/>
      <c r="I26" s="133"/>
      <c r="J26" s="133"/>
      <c r="K26" s="133"/>
      <c r="L26" s="133"/>
    </row>
    <row r="27" spans="1:12" ht="15">
      <c r="A27" s="127" t="s">
        <v>154</v>
      </c>
      <c r="H27" s="133"/>
      <c r="I27" s="133"/>
      <c r="J27" s="133"/>
      <c r="K27" s="133"/>
      <c r="L27" s="133"/>
    </row>
    <row r="28" spans="8:12" ht="15">
      <c r="H28" s="133"/>
      <c r="I28" s="133"/>
      <c r="J28" s="133"/>
      <c r="K28" s="133"/>
      <c r="L28" s="133"/>
    </row>
    <row r="29" spans="1:12" ht="15">
      <c r="A29" s="127" t="s">
        <v>155</v>
      </c>
      <c r="B29" s="133">
        <v>1983</v>
      </c>
      <c r="C29" s="133">
        <v>1987</v>
      </c>
      <c r="D29" s="133">
        <v>1996</v>
      </c>
      <c r="E29" s="133">
        <v>1998</v>
      </c>
      <c r="F29" s="133">
        <v>2000</v>
      </c>
      <c r="G29" s="133">
        <v>2002</v>
      </c>
      <c r="H29" s="133">
        <v>2004</v>
      </c>
      <c r="I29" s="133">
        <v>2006</v>
      </c>
      <c r="J29" s="133">
        <v>2008</v>
      </c>
      <c r="K29" s="133">
        <v>2010</v>
      </c>
      <c r="L29" s="133">
        <v>2012</v>
      </c>
    </row>
    <row r="30" spans="1:12" ht="15">
      <c r="A30" s="127" t="s">
        <v>156</v>
      </c>
      <c r="B30" s="134">
        <v>11.83</v>
      </c>
      <c r="C30" s="134">
        <v>14.01</v>
      </c>
      <c r="D30" s="134">
        <v>12.42</v>
      </c>
      <c r="E30" s="134">
        <v>14</v>
      </c>
      <c r="F30" s="134">
        <v>13.34</v>
      </c>
      <c r="G30" s="134">
        <v>11.96</v>
      </c>
      <c r="H30" s="134">
        <v>11.07</v>
      </c>
      <c r="I30" s="134">
        <v>13.18</v>
      </c>
      <c r="J30" s="134">
        <v>12.01</v>
      </c>
      <c r="K30" s="134">
        <v>9.51</v>
      </c>
      <c r="L30" s="134">
        <v>10.42</v>
      </c>
    </row>
    <row r="31" spans="1:12" ht="15">
      <c r="A31" s="127" t="s">
        <v>157</v>
      </c>
      <c r="B31" s="134">
        <v>18.44</v>
      </c>
      <c r="C31" s="134">
        <v>17.57</v>
      </c>
      <c r="D31" s="134">
        <v>19.85</v>
      </c>
      <c r="E31" s="134">
        <v>20.55</v>
      </c>
      <c r="F31" s="134">
        <v>21.87</v>
      </c>
      <c r="G31" s="134">
        <v>21.6</v>
      </c>
      <c r="H31" s="134">
        <v>22.81</v>
      </c>
      <c r="I31" s="134">
        <v>21.59</v>
      </c>
      <c r="J31" s="134">
        <v>19.53</v>
      </c>
      <c r="K31" s="134">
        <v>22.65</v>
      </c>
      <c r="L31" s="134">
        <v>18.64</v>
      </c>
    </row>
    <row r="32" spans="1:12" ht="15">
      <c r="A32" s="127" t="s">
        <v>158</v>
      </c>
      <c r="B32" s="134">
        <v>11.32</v>
      </c>
      <c r="C32" s="134">
        <v>9.45</v>
      </c>
      <c r="D32" s="134">
        <v>8.86</v>
      </c>
      <c r="E32" s="134">
        <v>8.95</v>
      </c>
      <c r="F32" s="134">
        <v>8.39</v>
      </c>
      <c r="G32" s="134">
        <v>9.55</v>
      </c>
      <c r="H32" s="134">
        <v>12.92</v>
      </c>
      <c r="I32" s="134">
        <v>12.43</v>
      </c>
      <c r="J32" s="134">
        <v>11.29</v>
      </c>
      <c r="K32" s="134">
        <v>11.1</v>
      </c>
      <c r="L32" s="134">
        <v>12.57</v>
      </c>
    </row>
    <row r="33" spans="1:12" ht="15">
      <c r="A33" s="127" t="s">
        <v>159</v>
      </c>
      <c r="B33" s="134">
        <v>10.02</v>
      </c>
      <c r="C33" s="134">
        <v>11.13</v>
      </c>
      <c r="D33" s="134">
        <v>10.63</v>
      </c>
      <c r="E33" s="134">
        <v>10.46</v>
      </c>
      <c r="F33" s="134">
        <v>8.72</v>
      </c>
      <c r="G33" s="134">
        <v>10.69</v>
      </c>
      <c r="H33" s="134">
        <v>9.71</v>
      </c>
      <c r="I33" s="134">
        <v>10.12</v>
      </c>
      <c r="J33" s="134">
        <v>11.3</v>
      </c>
      <c r="K33" s="134">
        <v>10.77</v>
      </c>
      <c r="L33" s="134">
        <v>10.39</v>
      </c>
    </row>
    <row r="34" spans="1:12" ht="15">
      <c r="A34" s="127" t="s">
        <v>160</v>
      </c>
      <c r="B34" s="134">
        <v>16.69</v>
      </c>
      <c r="C34" s="134">
        <v>15.79</v>
      </c>
      <c r="D34" s="134">
        <v>14.33</v>
      </c>
      <c r="E34" s="134">
        <v>16.21</v>
      </c>
      <c r="F34" s="134">
        <v>16.94</v>
      </c>
      <c r="G34" s="134">
        <v>16.61</v>
      </c>
      <c r="H34" s="134">
        <v>14.16</v>
      </c>
      <c r="I34" s="134">
        <v>13.08</v>
      </c>
      <c r="J34" s="134">
        <v>14.68</v>
      </c>
      <c r="K34" s="134">
        <v>16.14</v>
      </c>
      <c r="L34" s="134">
        <v>16.32</v>
      </c>
    </row>
    <row r="35" spans="1:12" ht="15">
      <c r="A35" s="127" t="s">
        <v>161</v>
      </c>
      <c r="B35" s="134">
        <v>11.67</v>
      </c>
      <c r="C35" s="134">
        <v>12.42</v>
      </c>
      <c r="D35" s="134">
        <v>14.42</v>
      </c>
      <c r="E35" s="134">
        <v>11.4</v>
      </c>
      <c r="F35" s="134">
        <v>10.23</v>
      </c>
      <c r="G35" s="134">
        <v>9.06</v>
      </c>
      <c r="H35" s="134">
        <v>10.65</v>
      </c>
      <c r="I35" s="134">
        <v>12</v>
      </c>
      <c r="J35" s="134">
        <v>9.93</v>
      </c>
      <c r="K35" s="134">
        <v>9.15</v>
      </c>
      <c r="L35" s="134">
        <v>9.56</v>
      </c>
    </row>
    <row r="36" spans="1:12" ht="15">
      <c r="A36" s="127" t="s">
        <v>162</v>
      </c>
      <c r="B36" s="134">
        <v>20.02</v>
      </c>
      <c r="C36" s="134">
        <v>19.63</v>
      </c>
      <c r="D36" s="134">
        <v>19.49</v>
      </c>
      <c r="E36" s="134">
        <v>18.42</v>
      </c>
      <c r="F36" s="134">
        <v>20.51</v>
      </c>
      <c r="G36" s="134">
        <v>20.54</v>
      </c>
      <c r="H36" s="134">
        <v>18.68</v>
      </c>
      <c r="I36" s="134">
        <v>17.6</v>
      </c>
      <c r="J36" s="134">
        <v>21.25</v>
      </c>
      <c r="K36" s="134">
        <v>20.69</v>
      </c>
      <c r="L36" s="134">
        <v>22.1</v>
      </c>
    </row>
    <row r="38" ht="15">
      <c r="A38" s="31" t="s">
        <v>152</v>
      </c>
    </row>
  </sheetData>
  <sheetProtection/>
  <printOptions/>
  <pageMargins left="0.7" right="0.7" top="0.75" bottom="0.75" header="0.3" footer="0.3"/>
  <pageSetup fitToHeight="1" fitToWidth="1" horizontalDpi="600" verticalDpi="600" orientation="portrait" scale="77"/>
</worksheet>
</file>

<file path=xl/worksheets/sheet27.xml><?xml version="1.0" encoding="utf-8"?>
<worksheet xmlns="http://schemas.openxmlformats.org/spreadsheetml/2006/main" xmlns:r="http://schemas.openxmlformats.org/officeDocument/2006/relationships">
  <dimension ref="A1:AN27"/>
  <sheetViews>
    <sheetView zoomScale="60" zoomScaleNormal="60" zoomScalePageLayoutView="0" workbookViewId="0" topLeftCell="A1">
      <selection activeCell="A5" sqref="A5"/>
    </sheetView>
  </sheetViews>
  <sheetFormatPr defaultColWidth="8.421875" defaultRowHeight="15"/>
  <cols>
    <col min="1" max="1" width="66.28125" style="31" customWidth="1"/>
    <col min="2" max="2" width="16.8515625" style="31" bestFit="1" customWidth="1"/>
    <col min="3" max="7" width="20.140625" style="43" bestFit="1" customWidth="1"/>
    <col min="8" max="8" width="19.7109375" style="43" bestFit="1" customWidth="1"/>
    <col min="9" max="9" width="20.140625" style="43" bestFit="1" customWidth="1"/>
    <col min="10" max="10" width="19.7109375" style="43" bestFit="1" customWidth="1"/>
    <col min="11" max="13" width="20.421875" style="43" bestFit="1" customWidth="1"/>
    <col min="14" max="14" width="20.140625" style="43" bestFit="1" customWidth="1"/>
    <col min="15" max="16" width="20.421875" style="43" bestFit="1" customWidth="1"/>
    <col min="17" max="18" width="20.140625" style="43" bestFit="1" customWidth="1"/>
    <col min="19" max="19" width="20.421875" style="43" bestFit="1" customWidth="1"/>
    <col min="20" max="20" width="19.7109375" style="43" bestFit="1" customWidth="1"/>
    <col min="21" max="21" width="20.421875" style="43" bestFit="1" customWidth="1"/>
    <col min="22" max="22" width="20.140625" style="43" bestFit="1" customWidth="1"/>
    <col min="23" max="24" width="20.421875" style="43" bestFit="1" customWidth="1"/>
    <col min="25" max="28" width="20.140625" style="43" bestFit="1" customWidth="1"/>
    <col min="29" max="29" width="20.421875" style="43" bestFit="1" customWidth="1"/>
    <col min="30" max="30" width="20.140625" style="43" bestFit="1" customWidth="1"/>
    <col min="31" max="32" width="20.421875" style="43" bestFit="1" customWidth="1"/>
    <col min="33" max="34" width="20.140625" style="43" bestFit="1" customWidth="1"/>
    <col min="35" max="35" width="20.421875" style="43" bestFit="1" customWidth="1"/>
    <col min="36" max="37" width="20.140625" style="43" bestFit="1" customWidth="1"/>
    <col min="38" max="38" width="20.421875" style="43" bestFit="1" customWidth="1"/>
    <col min="39" max="39" width="20.140625" style="43" bestFit="1" customWidth="1"/>
    <col min="40" max="40" width="20.421875" style="43" bestFit="1" customWidth="1"/>
    <col min="41" max="16384" width="8.421875" style="31" customWidth="1"/>
  </cols>
  <sheetData>
    <row r="1" ht="15">
      <c r="A1" s="2" t="s">
        <v>135</v>
      </c>
    </row>
    <row r="3" spans="1:3" ht="15">
      <c r="A3" s="172" t="s">
        <v>208</v>
      </c>
      <c r="B3" s="172"/>
      <c r="C3" s="119"/>
    </row>
    <row r="4" spans="1:3" ht="135" customHeight="1">
      <c r="A4" s="183" t="s">
        <v>811</v>
      </c>
      <c r="B4" s="183"/>
      <c r="C4" s="138"/>
    </row>
    <row r="6" spans="1:40" s="2" customFormat="1" ht="15">
      <c r="A6" s="2" t="s">
        <v>137</v>
      </c>
      <c r="B6" s="31"/>
      <c r="C6" s="118">
        <v>1975</v>
      </c>
      <c r="D6" s="118">
        <v>1976</v>
      </c>
      <c r="E6" s="118">
        <v>1977</v>
      </c>
      <c r="F6" s="118">
        <v>1978</v>
      </c>
      <c r="G6" s="118">
        <v>1979</v>
      </c>
      <c r="H6" s="118">
        <v>1980</v>
      </c>
      <c r="I6" s="118">
        <v>1981</v>
      </c>
      <c r="J6" s="118">
        <v>1982</v>
      </c>
      <c r="K6" s="118">
        <v>1983</v>
      </c>
      <c r="L6" s="118">
        <v>1984</v>
      </c>
      <c r="M6" s="118">
        <v>1985</v>
      </c>
      <c r="N6" s="118">
        <v>1986</v>
      </c>
      <c r="O6" s="118">
        <v>1987</v>
      </c>
      <c r="P6" s="118">
        <v>1988</v>
      </c>
      <c r="Q6" s="118">
        <v>1989</v>
      </c>
      <c r="R6" s="118">
        <v>1990</v>
      </c>
      <c r="S6" s="118">
        <v>1991</v>
      </c>
      <c r="T6" s="118">
        <v>1992</v>
      </c>
      <c r="U6" s="118">
        <v>1993</v>
      </c>
      <c r="V6" s="118">
        <v>1994</v>
      </c>
      <c r="W6" s="118">
        <v>1995</v>
      </c>
      <c r="X6" s="118">
        <v>1996</v>
      </c>
      <c r="Y6" s="118">
        <v>1997</v>
      </c>
      <c r="Z6" s="118">
        <v>1998</v>
      </c>
      <c r="AA6" s="118">
        <v>1999</v>
      </c>
      <c r="AB6" s="118">
        <v>2000</v>
      </c>
      <c r="AC6" s="118">
        <v>2001</v>
      </c>
      <c r="AD6" s="118">
        <v>2002</v>
      </c>
      <c r="AE6" s="118">
        <v>2003</v>
      </c>
      <c r="AF6" s="118">
        <v>2004</v>
      </c>
      <c r="AG6" s="118">
        <v>2005</v>
      </c>
      <c r="AH6" s="118">
        <v>2006</v>
      </c>
      <c r="AI6" s="118">
        <v>2007</v>
      </c>
      <c r="AJ6" s="118">
        <v>2008</v>
      </c>
      <c r="AK6" s="118">
        <v>2009</v>
      </c>
      <c r="AL6" s="118">
        <v>2010</v>
      </c>
      <c r="AM6" s="118">
        <v>2011</v>
      </c>
      <c r="AN6" s="118">
        <v>2012</v>
      </c>
    </row>
    <row r="7" spans="2:40" ht="15">
      <c r="B7" s="31" t="s">
        <v>15</v>
      </c>
      <c r="C7" s="89" t="s">
        <v>210</v>
      </c>
      <c r="D7" s="89" t="s">
        <v>211</v>
      </c>
      <c r="E7" s="89" t="s">
        <v>212</v>
      </c>
      <c r="F7" s="89" t="s">
        <v>149</v>
      </c>
      <c r="G7" s="89" t="s">
        <v>213</v>
      </c>
      <c r="H7" s="89" t="s">
        <v>214</v>
      </c>
      <c r="I7" s="89" t="s">
        <v>215</v>
      </c>
      <c r="J7" s="89" t="s">
        <v>216</v>
      </c>
      <c r="K7" s="89" t="s">
        <v>217</v>
      </c>
      <c r="L7" s="89" t="s">
        <v>218</v>
      </c>
      <c r="M7" s="89" t="s">
        <v>219</v>
      </c>
      <c r="N7" s="89" t="s">
        <v>220</v>
      </c>
      <c r="O7" s="89" t="s">
        <v>221</v>
      </c>
      <c r="P7" s="89" t="s">
        <v>222</v>
      </c>
      <c r="Q7" s="89" t="s">
        <v>223</v>
      </c>
      <c r="R7" s="89" t="s">
        <v>224</v>
      </c>
      <c r="S7" s="89" t="s">
        <v>225</v>
      </c>
      <c r="T7" s="89" t="s">
        <v>226</v>
      </c>
      <c r="U7" s="89" t="s">
        <v>227</v>
      </c>
      <c r="V7" s="89" t="s">
        <v>228</v>
      </c>
      <c r="W7" s="89" t="s">
        <v>229</v>
      </c>
      <c r="X7" s="89" t="s">
        <v>230</v>
      </c>
      <c r="Y7" s="89" t="s">
        <v>147</v>
      </c>
      <c r="Z7" s="89" t="s">
        <v>231</v>
      </c>
      <c r="AA7" s="89" t="s">
        <v>232</v>
      </c>
      <c r="AB7" s="89" t="s">
        <v>233</v>
      </c>
      <c r="AC7" s="89" t="s">
        <v>234</v>
      </c>
      <c r="AD7" s="89" t="s">
        <v>235</v>
      </c>
      <c r="AE7" s="89" t="s">
        <v>236</v>
      </c>
      <c r="AF7" s="89" t="s">
        <v>237</v>
      </c>
      <c r="AG7" s="89" t="s">
        <v>238</v>
      </c>
      <c r="AH7" s="89" t="s">
        <v>238</v>
      </c>
      <c r="AI7" s="89" t="s">
        <v>239</v>
      </c>
      <c r="AJ7" s="89" t="s">
        <v>240</v>
      </c>
      <c r="AK7" s="89" t="s">
        <v>241</v>
      </c>
      <c r="AL7" s="89" t="s">
        <v>242</v>
      </c>
      <c r="AM7" s="89" t="s">
        <v>243</v>
      </c>
      <c r="AN7" s="89" t="s">
        <v>244</v>
      </c>
    </row>
    <row r="8" spans="2:40" ht="15">
      <c r="B8" s="31" t="s">
        <v>90</v>
      </c>
      <c r="C8" s="89" t="s">
        <v>245</v>
      </c>
      <c r="D8" s="89" t="s">
        <v>246</v>
      </c>
      <c r="E8" s="89" t="s">
        <v>247</v>
      </c>
      <c r="F8" s="89" t="s">
        <v>248</v>
      </c>
      <c r="G8" s="89" t="s">
        <v>249</v>
      </c>
      <c r="H8" s="89" t="s">
        <v>250</v>
      </c>
      <c r="I8" s="89" t="s">
        <v>251</v>
      </c>
      <c r="J8" s="89" t="s">
        <v>252</v>
      </c>
      <c r="K8" s="89" t="s">
        <v>253</v>
      </c>
      <c r="L8" s="89" t="s">
        <v>254</v>
      </c>
      <c r="M8" s="89" t="s">
        <v>255</v>
      </c>
      <c r="N8" s="89" t="s">
        <v>256</v>
      </c>
      <c r="O8" s="89" t="s">
        <v>257</v>
      </c>
      <c r="P8" s="89" t="s">
        <v>258</v>
      </c>
      <c r="Q8" s="89" t="s">
        <v>259</v>
      </c>
      <c r="R8" s="89" t="s">
        <v>260</v>
      </c>
      <c r="S8" s="89" t="s">
        <v>261</v>
      </c>
      <c r="T8" s="89" t="s">
        <v>262</v>
      </c>
      <c r="U8" s="89" t="s">
        <v>263</v>
      </c>
      <c r="V8" s="89" t="s">
        <v>264</v>
      </c>
      <c r="W8" s="89" t="s">
        <v>265</v>
      </c>
      <c r="X8" s="89" t="s">
        <v>266</v>
      </c>
      <c r="Y8" s="89" t="s">
        <v>267</v>
      </c>
      <c r="Z8" s="89" t="s">
        <v>268</v>
      </c>
      <c r="AA8" s="89" t="s">
        <v>269</v>
      </c>
      <c r="AB8" s="89" t="s">
        <v>270</v>
      </c>
      <c r="AC8" s="89" t="s">
        <v>271</v>
      </c>
      <c r="AD8" s="89" t="s">
        <v>272</v>
      </c>
      <c r="AE8" s="89" t="s">
        <v>273</v>
      </c>
      <c r="AF8" s="89" t="s">
        <v>274</v>
      </c>
      <c r="AG8" s="89" t="s">
        <v>275</v>
      </c>
      <c r="AH8" s="89" t="s">
        <v>276</v>
      </c>
      <c r="AI8" s="89" t="s">
        <v>277</v>
      </c>
      <c r="AJ8" s="89" t="s">
        <v>278</v>
      </c>
      <c r="AK8" s="89" t="s">
        <v>279</v>
      </c>
      <c r="AL8" s="89" t="s">
        <v>280</v>
      </c>
      <c r="AM8" s="89" t="s">
        <v>281</v>
      </c>
      <c r="AN8" s="89" t="s">
        <v>282</v>
      </c>
    </row>
    <row r="9" spans="2:40" ht="15">
      <c r="B9" s="31" t="s">
        <v>140</v>
      </c>
      <c r="C9" s="89" t="s">
        <v>283</v>
      </c>
      <c r="D9" s="89" t="s">
        <v>284</v>
      </c>
      <c r="E9" s="89" t="s">
        <v>285</v>
      </c>
      <c r="F9" s="89" t="s">
        <v>286</v>
      </c>
      <c r="G9" s="89" t="s">
        <v>287</v>
      </c>
      <c r="H9" s="89" t="s">
        <v>288</v>
      </c>
      <c r="I9" s="89" t="s">
        <v>289</v>
      </c>
      <c r="J9" s="89" t="s">
        <v>290</v>
      </c>
      <c r="K9" s="89" t="s">
        <v>291</v>
      </c>
      <c r="L9" s="89" t="s">
        <v>292</v>
      </c>
      <c r="M9" s="89" t="s">
        <v>293</v>
      </c>
      <c r="N9" s="89" t="s">
        <v>294</v>
      </c>
      <c r="O9" s="89" t="s">
        <v>295</v>
      </c>
      <c r="P9" s="89" t="s">
        <v>296</v>
      </c>
      <c r="Q9" s="89" t="s">
        <v>297</v>
      </c>
      <c r="R9" s="89" t="s">
        <v>298</v>
      </c>
      <c r="S9" s="89" t="s">
        <v>299</v>
      </c>
      <c r="T9" s="89" t="s">
        <v>300</v>
      </c>
      <c r="U9" s="89" t="s">
        <v>301</v>
      </c>
      <c r="V9" s="89" t="s">
        <v>302</v>
      </c>
      <c r="W9" s="89" t="s">
        <v>303</v>
      </c>
      <c r="X9" s="89" t="s">
        <v>304</v>
      </c>
      <c r="Y9" s="89" t="s">
        <v>305</v>
      </c>
      <c r="Z9" s="89" t="s">
        <v>306</v>
      </c>
      <c r="AA9" s="89" t="s">
        <v>307</v>
      </c>
      <c r="AB9" s="89" t="s">
        <v>308</v>
      </c>
      <c r="AC9" s="89" t="s">
        <v>309</v>
      </c>
      <c r="AD9" s="89" t="s">
        <v>310</v>
      </c>
      <c r="AE9" s="89" t="s">
        <v>311</v>
      </c>
      <c r="AF9" s="89" t="s">
        <v>312</v>
      </c>
      <c r="AG9" s="89" t="s">
        <v>313</v>
      </c>
      <c r="AH9" s="89" t="s">
        <v>314</v>
      </c>
      <c r="AI9" s="89" t="s">
        <v>315</v>
      </c>
      <c r="AJ9" s="89" t="s">
        <v>316</v>
      </c>
      <c r="AK9" s="89" t="s">
        <v>317</v>
      </c>
      <c r="AL9" s="89" t="s">
        <v>318</v>
      </c>
      <c r="AM9" s="89" t="s">
        <v>319</v>
      </c>
      <c r="AN9" s="89" t="s">
        <v>320</v>
      </c>
    </row>
    <row r="10" spans="2:40" ht="15">
      <c r="B10" s="31" t="s">
        <v>92</v>
      </c>
      <c r="C10" s="89" t="s">
        <v>321</v>
      </c>
      <c r="D10" s="89" t="s">
        <v>322</v>
      </c>
      <c r="E10" s="89" t="s">
        <v>323</v>
      </c>
      <c r="F10" s="89" t="s">
        <v>324</v>
      </c>
      <c r="G10" s="89" t="s">
        <v>325</v>
      </c>
      <c r="H10" s="89" t="s">
        <v>326</v>
      </c>
      <c r="I10" s="89" t="s">
        <v>327</v>
      </c>
      <c r="J10" s="89" t="s">
        <v>328</v>
      </c>
      <c r="K10" s="89" t="s">
        <v>329</v>
      </c>
      <c r="L10" s="89" t="s">
        <v>330</v>
      </c>
      <c r="M10" s="89" t="s">
        <v>331</v>
      </c>
      <c r="N10" s="89" t="s">
        <v>332</v>
      </c>
      <c r="O10" s="89" t="s">
        <v>333</v>
      </c>
      <c r="P10" s="89" t="s">
        <v>334</v>
      </c>
      <c r="Q10" s="89" t="s">
        <v>335</v>
      </c>
      <c r="R10" s="89" t="s">
        <v>336</v>
      </c>
      <c r="S10" s="89" t="s">
        <v>337</v>
      </c>
      <c r="T10" s="89" t="s">
        <v>338</v>
      </c>
      <c r="U10" s="89" t="s">
        <v>339</v>
      </c>
      <c r="V10" s="89" t="s">
        <v>340</v>
      </c>
      <c r="W10" s="89" t="s">
        <v>341</v>
      </c>
      <c r="X10" s="89" t="s">
        <v>342</v>
      </c>
      <c r="Y10" s="89" t="s">
        <v>343</v>
      </c>
      <c r="Z10" s="89" t="s">
        <v>344</v>
      </c>
      <c r="AA10" s="89" t="s">
        <v>345</v>
      </c>
      <c r="AB10" s="89" t="s">
        <v>346</v>
      </c>
      <c r="AC10" s="89" t="s">
        <v>347</v>
      </c>
      <c r="AD10" s="89" t="s">
        <v>348</v>
      </c>
      <c r="AE10" s="89" t="s">
        <v>349</v>
      </c>
      <c r="AF10" s="89" t="s">
        <v>350</v>
      </c>
      <c r="AG10" s="89" t="s">
        <v>351</v>
      </c>
      <c r="AH10" s="89" t="s">
        <v>352</v>
      </c>
      <c r="AI10" s="89" t="s">
        <v>353</v>
      </c>
      <c r="AJ10" s="89" t="s">
        <v>354</v>
      </c>
      <c r="AK10" s="89" t="s">
        <v>355</v>
      </c>
      <c r="AL10" s="89" t="s">
        <v>356</v>
      </c>
      <c r="AM10" s="89" t="s">
        <v>357</v>
      </c>
      <c r="AN10" s="89" t="s">
        <v>358</v>
      </c>
    </row>
    <row r="11" spans="2:40" ht="15">
      <c r="B11" s="31" t="s">
        <v>16</v>
      </c>
      <c r="C11" s="89" t="s">
        <v>359</v>
      </c>
      <c r="D11" s="89" t="s">
        <v>360</v>
      </c>
      <c r="E11" s="89" t="s">
        <v>361</v>
      </c>
      <c r="F11" s="89" t="s">
        <v>362</v>
      </c>
      <c r="G11" s="89" t="s">
        <v>363</v>
      </c>
      <c r="H11" s="89" t="s">
        <v>364</v>
      </c>
      <c r="I11" s="89" t="s">
        <v>365</v>
      </c>
      <c r="J11" s="89" t="s">
        <v>366</v>
      </c>
      <c r="K11" s="89" t="s">
        <v>367</v>
      </c>
      <c r="L11" s="89" t="s">
        <v>368</v>
      </c>
      <c r="M11" s="89" t="s">
        <v>369</v>
      </c>
      <c r="N11" s="89" t="s">
        <v>370</v>
      </c>
      <c r="O11" s="89" t="s">
        <v>371</v>
      </c>
      <c r="P11" s="89" t="s">
        <v>372</v>
      </c>
      <c r="Q11" s="89" t="s">
        <v>373</v>
      </c>
      <c r="R11" s="89" t="s">
        <v>374</v>
      </c>
      <c r="S11" s="89" t="s">
        <v>375</v>
      </c>
      <c r="T11" s="89" t="s">
        <v>376</v>
      </c>
      <c r="U11" s="89" t="s">
        <v>377</v>
      </c>
      <c r="V11" s="89" t="s">
        <v>378</v>
      </c>
      <c r="W11" s="89" t="s">
        <v>379</v>
      </c>
      <c r="X11" s="89" t="s">
        <v>380</v>
      </c>
      <c r="Y11" s="89" t="s">
        <v>381</v>
      </c>
      <c r="Z11" s="89" t="s">
        <v>382</v>
      </c>
      <c r="AA11" s="89" t="s">
        <v>383</v>
      </c>
      <c r="AB11" s="89" t="s">
        <v>384</v>
      </c>
      <c r="AC11" s="89" t="s">
        <v>385</v>
      </c>
      <c r="AD11" s="89" t="s">
        <v>386</v>
      </c>
      <c r="AE11" s="89" t="s">
        <v>387</v>
      </c>
      <c r="AF11" s="89" t="s">
        <v>388</v>
      </c>
      <c r="AG11" s="89" t="s">
        <v>389</v>
      </c>
      <c r="AH11" s="89" t="s">
        <v>390</v>
      </c>
      <c r="AI11" s="89" t="s">
        <v>391</v>
      </c>
      <c r="AJ11" s="89" t="s">
        <v>392</v>
      </c>
      <c r="AK11" s="89" t="s">
        <v>393</v>
      </c>
      <c r="AL11" s="89" t="s">
        <v>394</v>
      </c>
      <c r="AM11" s="89" t="s">
        <v>395</v>
      </c>
      <c r="AN11" s="89" t="s">
        <v>396</v>
      </c>
    </row>
    <row r="13" ht="15">
      <c r="A13" s="2" t="s">
        <v>138</v>
      </c>
    </row>
    <row r="14" spans="2:40" ht="15">
      <c r="B14" s="31" t="s">
        <v>15</v>
      </c>
      <c r="C14" s="89" t="s">
        <v>397</v>
      </c>
      <c r="D14" s="89" t="s">
        <v>398</v>
      </c>
      <c r="E14" s="89" t="s">
        <v>399</v>
      </c>
      <c r="F14" s="89" t="s">
        <v>400</v>
      </c>
      <c r="G14" s="89" t="s">
        <v>401</v>
      </c>
      <c r="H14" s="89" t="s">
        <v>402</v>
      </c>
      <c r="I14" s="89" t="s">
        <v>403</v>
      </c>
      <c r="J14" s="89" t="s">
        <v>404</v>
      </c>
      <c r="K14" s="89" t="s">
        <v>405</v>
      </c>
      <c r="L14" s="89" t="s">
        <v>406</v>
      </c>
      <c r="M14" s="89" t="s">
        <v>407</v>
      </c>
      <c r="N14" s="89" t="s">
        <v>408</v>
      </c>
      <c r="O14" s="89" t="s">
        <v>409</v>
      </c>
      <c r="P14" s="89" t="s">
        <v>407</v>
      </c>
      <c r="Q14" s="89" t="s">
        <v>410</v>
      </c>
      <c r="R14" s="89" t="s">
        <v>411</v>
      </c>
      <c r="S14" s="89" t="s">
        <v>412</v>
      </c>
      <c r="T14" s="89" t="s">
        <v>413</v>
      </c>
      <c r="U14" s="89" t="s">
        <v>414</v>
      </c>
      <c r="V14" s="89" t="s">
        <v>415</v>
      </c>
      <c r="W14" s="89" t="s">
        <v>416</v>
      </c>
      <c r="X14" s="89" t="s">
        <v>417</v>
      </c>
      <c r="Y14" s="89" t="s">
        <v>418</v>
      </c>
      <c r="Z14" s="89" t="s">
        <v>419</v>
      </c>
      <c r="AA14" s="89" t="s">
        <v>420</v>
      </c>
      <c r="AB14" s="89" t="s">
        <v>421</v>
      </c>
      <c r="AC14" s="89" t="s">
        <v>422</v>
      </c>
      <c r="AD14" s="89" t="s">
        <v>423</v>
      </c>
      <c r="AE14" s="89" t="s">
        <v>424</v>
      </c>
      <c r="AF14" s="89" t="s">
        <v>425</v>
      </c>
      <c r="AG14" s="89" t="s">
        <v>426</v>
      </c>
      <c r="AH14" s="89" t="s">
        <v>427</v>
      </c>
      <c r="AI14" s="89" t="s">
        <v>428</v>
      </c>
      <c r="AJ14" s="89" t="s">
        <v>429</v>
      </c>
      <c r="AK14" s="89" t="s">
        <v>430</v>
      </c>
      <c r="AL14" s="89" t="s">
        <v>431</v>
      </c>
      <c r="AM14" s="89" t="s">
        <v>223</v>
      </c>
      <c r="AN14" s="89" t="s">
        <v>432</v>
      </c>
    </row>
    <row r="15" spans="2:40" ht="15">
      <c r="B15" s="31" t="s">
        <v>90</v>
      </c>
      <c r="C15" s="89" t="s">
        <v>433</v>
      </c>
      <c r="D15" s="89" t="s">
        <v>434</v>
      </c>
      <c r="E15" s="89" t="s">
        <v>435</v>
      </c>
      <c r="F15" s="89" t="s">
        <v>436</v>
      </c>
      <c r="G15" s="89" t="s">
        <v>437</v>
      </c>
      <c r="H15" s="89" t="s">
        <v>438</v>
      </c>
      <c r="I15" s="89" t="s">
        <v>439</v>
      </c>
      <c r="J15" s="89" t="s">
        <v>440</v>
      </c>
      <c r="K15" s="89" t="s">
        <v>441</v>
      </c>
      <c r="L15" s="89" t="s">
        <v>442</v>
      </c>
      <c r="M15" s="89" t="s">
        <v>443</v>
      </c>
      <c r="N15" s="89" t="s">
        <v>444</v>
      </c>
      <c r="O15" s="89" t="s">
        <v>445</v>
      </c>
      <c r="P15" s="89" t="s">
        <v>446</v>
      </c>
      <c r="Q15" s="89" t="s">
        <v>447</v>
      </c>
      <c r="R15" s="89" t="s">
        <v>448</v>
      </c>
      <c r="S15" s="89" t="s">
        <v>449</v>
      </c>
      <c r="T15" s="89" t="s">
        <v>450</v>
      </c>
      <c r="U15" s="89" t="s">
        <v>451</v>
      </c>
      <c r="V15" s="89" t="s">
        <v>452</v>
      </c>
      <c r="W15" s="89" t="s">
        <v>453</v>
      </c>
      <c r="X15" s="89" t="s">
        <v>454</v>
      </c>
      <c r="Y15" s="89" t="s">
        <v>455</v>
      </c>
      <c r="Z15" s="89" t="s">
        <v>456</v>
      </c>
      <c r="AA15" s="89" t="s">
        <v>457</v>
      </c>
      <c r="AB15" s="89" t="s">
        <v>458</v>
      </c>
      <c r="AC15" s="89" t="s">
        <v>459</v>
      </c>
      <c r="AD15" s="89" t="s">
        <v>460</v>
      </c>
      <c r="AE15" s="89" t="s">
        <v>461</v>
      </c>
      <c r="AF15" s="89" t="s">
        <v>462</v>
      </c>
      <c r="AG15" s="89" t="s">
        <v>463</v>
      </c>
      <c r="AH15" s="89" t="s">
        <v>464</v>
      </c>
      <c r="AI15" s="89" t="s">
        <v>465</v>
      </c>
      <c r="AJ15" s="89" t="s">
        <v>466</v>
      </c>
      <c r="AK15" s="89" t="s">
        <v>467</v>
      </c>
      <c r="AL15" s="89" t="s">
        <v>468</v>
      </c>
      <c r="AM15" s="89" t="s">
        <v>469</v>
      </c>
      <c r="AN15" s="89" t="s">
        <v>470</v>
      </c>
    </row>
    <row r="16" spans="2:40" ht="15">
      <c r="B16" s="31" t="s">
        <v>140</v>
      </c>
      <c r="C16" s="89" t="s">
        <v>471</v>
      </c>
      <c r="D16" s="89" t="s">
        <v>472</v>
      </c>
      <c r="E16" s="89" t="s">
        <v>473</v>
      </c>
      <c r="F16" s="89" t="s">
        <v>474</v>
      </c>
      <c r="G16" s="89" t="s">
        <v>475</v>
      </c>
      <c r="H16" s="89" t="s">
        <v>476</v>
      </c>
      <c r="I16" s="89" t="s">
        <v>477</v>
      </c>
      <c r="J16" s="89" t="s">
        <v>478</v>
      </c>
      <c r="K16" s="89" t="s">
        <v>479</v>
      </c>
      <c r="L16" s="89" t="s">
        <v>480</v>
      </c>
      <c r="M16" s="89" t="s">
        <v>481</v>
      </c>
      <c r="N16" s="89" t="s">
        <v>482</v>
      </c>
      <c r="O16" s="89" t="s">
        <v>483</v>
      </c>
      <c r="P16" s="89" t="s">
        <v>484</v>
      </c>
      <c r="Q16" s="89" t="s">
        <v>485</v>
      </c>
      <c r="R16" s="89" t="s">
        <v>486</v>
      </c>
      <c r="S16" s="89" t="s">
        <v>487</v>
      </c>
      <c r="T16" s="89" t="s">
        <v>488</v>
      </c>
      <c r="U16" s="89" t="s">
        <v>489</v>
      </c>
      <c r="V16" s="89" t="s">
        <v>490</v>
      </c>
      <c r="W16" s="89" t="s">
        <v>491</v>
      </c>
      <c r="X16" s="89" t="s">
        <v>492</v>
      </c>
      <c r="Y16" s="89" t="s">
        <v>493</v>
      </c>
      <c r="Z16" s="89" t="s">
        <v>494</v>
      </c>
      <c r="AA16" s="89" t="s">
        <v>495</v>
      </c>
      <c r="AB16" s="89" t="s">
        <v>496</v>
      </c>
      <c r="AC16" s="89" t="s">
        <v>497</v>
      </c>
      <c r="AD16" s="89" t="s">
        <v>498</v>
      </c>
      <c r="AE16" s="89" t="s">
        <v>499</v>
      </c>
      <c r="AF16" s="89" t="s">
        <v>500</v>
      </c>
      <c r="AG16" s="89" t="s">
        <v>501</v>
      </c>
      <c r="AH16" s="89" t="s">
        <v>502</v>
      </c>
      <c r="AI16" s="89" t="s">
        <v>503</v>
      </c>
      <c r="AJ16" s="89" t="s">
        <v>504</v>
      </c>
      <c r="AK16" s="89" t="s">
        <v>505</v>
      </c>
      <c r="AL16" s="89" t="s">
        <v>506</v>
      </c>
      <c r="AM16" s="89" t="s">
        <v>507</v>
      </c>
      <c r="AN16" s="89" t="s">
        <v>508</v>
      </c>
    </row>
    <row r="17" spans="2:40" ht="15">
      <c r="B17" s="31" t="s">
        <v>92</v>
      </c>
      <c r="C17" s="89" t="s">
        <v>509</v>
      </c>
      <c r="D17" s="89" t="s">
        <v>510</v>
      </c>
      <c r="E17" s="89" t="s">
        <v>511</v>
      </c>
      <c r="F17" s="89" t="s">
        <v>512</v>
      </c>
      <c r="G17" s="89" t="s">
        <v>513</v>
      </c>
      <c r="H17" s="89" t="s">
        <v>514</v>
      </c>
      <c r="I17" s="89" t="s">
        <v>515</v>
      </c>
      <c r="J17" s="89" t="s">
        <v>516</v>
      </c>
      <c r="K17" s="89" t="s">
        <v>517</v>
      </c>
      <c r="L17" s="89" t="s">
        <v>518</v>
      </c>
      <c r="M17" s="89" t="s">
        <v>519</v>
      </c>
      <c r="N17" s="89" t="s">
        <v>520</v>
      </c>
      <c r="O17" s="89" t="s">
        <v>521</v>
      </c>
      <c r="P17" s="89" t="s">
        <v>522</v>
      </c>
      <c r="Q17" s="89" t="s">
        <v>523</v>
      </c>
      <c r="R17" s="89" t="s">
        <v>524</v>
      </c>
      <c r="S17" s="89" t="s">
        <v>525</v>
      </c>
      <c r="T17" s="89" t="s">
        <v>526</v>
      </c>
      <c r="U17" s="89" t="s">
        <v>527</v>
      </c>
      <c r="V17" s="89" t="s">
        <v>528</v>
      </c>
      <c r="W17" s="89" t="s">
        <v>529</v>
      </c>
      <c r="X17" s="89" t="s">
        <v>530</v>
      </c>
      <c r="Y17" s="89" t="s">
        <v>531</v>
      </c>
      <c r="Z17" s="89" t="s">
        <v>532</v>
      </c>
      <c r="AA17" s="89" t="s">
        <v>533</v>
      </c>
      <c r="AB17" s="89" t="s">
        <v>534</v>
      </c>
      <c r="AC17" s="89" t="s">
        <v>535</v>
      </c>
      <c r="AD17" s="89" t="s">
        <v>536</v>
      </c>
      <c r="AE17" s="89" t="s">
        <v>537</v>
      </c>
      <c r="AF17" s="89" t="s">
        <v>538</v>
      </c>
      <c r="AG17" s="89" t="s">
        <v>539</v>
      </c>
      <c r="AH17" s="89" t="s">
        <v>540</v>
      </c>
      <c r="AI17" s="89" t="s">
        <v>541</v>
      </c>
      <c r="AJ17" s="89" t="s">
        <v>542</v>
      </c>
      <c r="AK17" s="89" t="s">
        <v>543</v>
      </c>
      <c r="AL17" s="89" t="s">
        <v>544</v>
      </c>
      <c r="AM17" s="89" t="s">
        <v>545</v>
      </c>
      <c r="AN17" s="89" t="s">
        <v>546</v>
      </c>
    </row>
    <row r="18" spans="2:40" ht="15">
      <c r="B18" s="31" t="s">
        <v>16</v>
      </c>
      <c r="C18" s="89" t="s">
        <v>547</v>
      </c>
      <c r="D18" s="89" t="s">
        <v>148</v>
      </c>
      <c r="E18" s="89" t="s">
        <v>548</v>
      </c>
      <c r="F18" s="89" t="s">
        <v>549</v>
      </c>
      <c r="G18" s="89" t="s">
        <v>550</v>
      </c>
      <c r="H18" s="89" t="s">
        <v>551</v>
      </c>
      <c r="I18" s="89" t="s">
        <v>552</v>
      </c>
      <c r="J18" s="89" t="s">
        <v>553</v>
      </c>
      <c r="K18" s="89" t="s">
        <v>554</v>
      </c>
      <c r="L18" s="89" t="s">
        <v>555</v>
      </c>
      <c r="M18" s="89" t="s">
        <v>556</v>
      </c>
      <c r="N18" s="89" t="s">
        <v>557</v>
      </c>
      <c r="O18" s="89" t="s">
        <v>558</v>
      </c>
      <c r="P18" s="89" t="s">
        <v>559</v>
      </c>
      <c r="Q18" s="89" t="s">
        <v>560</v>
      </c>
      <c r="R18" s="89" t="s">
        <v>561</v>
      </c>
      <c r="S18" s="89" t="s">
        <v>562</v>
      </c>
      <c r="T18" s="89" t="s">
        <v>563</v>
      </c>
      <c r="U18" s="89" t="s">
        <v>372</v>
      </c>
      <c r="V18" s="89" t="s">
        <v>564</v>
      </c>
      <c r="W18" s="89" t="s">
        <v>565</v>
      </c>
      <c r="X18" s="89" t="s">
        <v>566</v>
      </c>
      <c r="Y18" s="89" t="s">
        <v>567</v>
      </c>
      <c r="Z18" s="89" t="s">
        <v>568</v>
      </c>
      <c r="AA18" s="89" t="s">
        <v>569</v>
      </c>
      <c r="AB18" s="89" t="s">
        <v>570</v>
      </c>
      <c r="AC18" s="89" t="s">
        <v>560</v>
      </c>
      <c r="AD18" s="89" t="s">
        <v>571</v>
      </c>
      <c r="AE18" s="89" t="s">
        <v>572</v>
      </c>
      <c r="AF18" s="89" t="s">
        <v>573</v>
      </c>
      <c r="AG18" s="89" t="s">
        <v>574</v>
      </c>
      <c r="AH18" s="89" t="s">
        <v>575</v>
      </c>
      <c r="AI18" s="89" t="s">
        <v>576</v>
      </c>
      <c r="AJ18" s="89" t="s">
        <v>577</v>
      </c>
      <c r="AK18" s="89" t="s">
        <v>578</v>
      </c>
      <c r="AL18" s="89" t="s">
        <v>579</v>
      </c>
      <c r="AM18" s="89" t="s">
        <v>580</v>
      </c>
      <c r="AN18" s="89" t="s">
        <v>581</v>
      </c>
    </row>
    <row r="20" ht="15">
      <c r="A20" s="2" t="s">
        <v>139</v>
      </c>
    </row>
    <row r="21" spans="2:40" ht="15">
      <c r="B21" s="31" t="s">
        <v>15</v>
      </c>
      <c r="C21" s="89" t="s">
        <v>582</v>
      </c>
      <c r="D21" s="89" t="s">
        <v>583</v>
      </c>
      <c r="E21" s="89" t="s">
        <v>584</v>
      </c>
      <c r="F21" s="89" t="s">
        <v>585</v>
      </c>
      <c r="G21" s="89" t="s">
        <v>586</v>
      </c>
      <c r="H21" s="89" t="s">
        <v>587</v>
      </c>
      <c r="I21" s="89" t="s">
        <v>588</v>
      </c>
      <c r="J21" s="89" t="s">
        <v>589</v>
      </c>
      <c r="K21" s="89" t="s">
        <v>590</v>
      </c>
      <c r="L21" s="89" t="s">
        <v>591</v>
      </c>
      <c r="M21" s="89" t="s">
        <v>592</v>
      </c>
      <c r="N21" s="89" t="s">
        <v>234</v>
      </c>
      <c r="O21" s="89" t="s">
        <v>593</v>
      </c>
      <c r="P21" s="89" t="s">
        <v>594</v>
      </c>
      <c r="Q21" s="89" t="s">
        <v>595</v>
      </c>
      <c r="R21" s="89" t="s">
        <v>596</v>
      </c>
      <c r="S21" s="89" t="s">
        <v>597</v>
      </c>
      <c r="T21" s="89" t="s">
        <v>598</v>
      </c>
      <c r="U21" s="89" t="s">
        <v>599</v>
      </c>
      <c r="V21" s="89" t="s">
        <v>600</v>
      </c>
      <c r="W21" s="89" t="s">
        <v>601</v>
      </c>
      <c r="X21" s="89" t="s">
        <v>602</v>
      </c>
      <c r="Y21" s="89" t="s">
        <v>603</v>
      </c>
      <c r="Z21" s="89" t="s">
        <v>604</v>
      </c>
      <c r="AA21" s="89" t="s">
        <v>605</v>
      </c>
      <c r="AB21" s="89" t="s">
        <v>606</v>
      </c>
      <c r="AC21" s="89" t="s">
        <v>607</v>
      </c>
      <c r="AD21" s="89" t="s">
        <v>608</v>
      </c>
      <c r="AE21" s="89" t="s">
        <v>609</v>
      </c>
      <c r="AF21" s="89" t="s">
        <v>610</v>
      </c>
      <c r="AG21" s="89" t="s">
        <v>611</v>
      </c>
      <c r="AH21" s="89" t="s">
        <v>612</v>
      </c>
      <c r="AI21" s="89" t="s">
        <v>613</v>
      </c>
      <c r="AJ21" s="89" t="s">
        <v>614</v>
      </c>
      <c r="AK21" s="89" t="s">
        <v>615</v>
      </c>
      <c r="AL21" s="89" t="s">
        <v>616</v>
      </c>
      <c r="AM21" s="89" t="s">
        <v>617</v>
      </c>
      <c r="AN21" s="89" t="s">
        <v>618</v>
      </c>
    </row>
    <row r="22" spans="2:40" ht="15">
      <c r="B22" s="31" t="s">
        <v>90</v>
      </c>
      <c r="C22" s="89" t="s">
        <v>619</v>
      </c>
      <c r="D22" s="89" t="s">
        <v>620</v>
      </c>
      <c r="E22" s="89" t="s">
        <v>621</v>
      </c>
      <c r="F22" s="89" t="s">
        <v>622</v>
      </c>
      <c r="G22" s="89" t="s">
        <v>623</v>
      </c>
      <c r="H22" s="89" t="s">
        <v>624</v>
      </c>
      <c r="I22" s="89" t="s">
        <v>625</v>
      </c>
      <c r="J22" s="89" t="s">
        <v>626</v>
      </c>
      <c r="K22" s="89" t="s">
        <v>627</v>
      </c>
      <c r="L22" s="89" t="s">
        <v>628</v>
      </c>
      <c r="M22" s="89" t="s">
        <v>629</v>
      </c>
      <c r="N22" s="89" t="s">
        <v>630</v>
      </c>
      <c r="O22" s="89" t="s">
        <v>631</v>
      </c>
      <c r="P22" s="89" t="s">
        <v>632</v>
      </c>
      <c r="Q22" s="89" t="s">
        <v>633</v>
      </c>
      <c r="R22" s="89" t="s">
        <v>634</v>
      </c>
      <c r="S22" s="89" t="s">
        <v>635</v>
      </c>
      <c r="T22" s="89" t="s">
        <v>636</v>
      </c>
      <c r="U22" s="89" t="s">
        <v>637</v>
      </c>
      <c r="V22" s="89" t="s">
        <v>638</v>
      </c>
      <c r="W22" s="89" t="s">
        <v>639</v>
      </c>
      <c r="X22" s="89" t="s">
        <v>640</v>
      </c>
      <c r="Y22" s="89" t="s">
        <v>641</v>
      </c>
      <c r="Z22" s="89" t="s">
        <v>642</v>
      </c>
      <c r="AA22" s="89" t="s">
        <v>643</v>
      </c>
      <c r="AB22" s="89" t="s">
        <v>644</v>
      </c>
      <c r="AC22" s="89" t="s">
        <v>645</v>
      </c>
      <c r="AD22" s="89" t="s">
        <v>646</v>
      </c>
      <c r="AE22" s="89" t="s">
        <v>647</v>
      </c>
      <c r="AF22" s="89" t="s">
        <v>648</v>
      </c>
      <c r="AG22" s="89" t="s">
        <v>649</v>
      </c>
      <c r="AH22" s="89" t="s">
        <v>650</v>
      </c>
      <c r="AI22" s="89" t="s">
        <v>651</v>
      </c>
      <c r="AJ22" s="89" t="s">
        <v>652</v>
      </c>
      <c r="AK22" s="89" t="s">
        <v>653</v>
      </c>
      <c r="AL22" s="89" t="s">
        <v>654</v>
      </c>
      <c r="AM22" s="89" t="s">
        <v>655</v>
      </c>
      <c r="AN22" s="89" t="s">
        <v>656</v>
      </c>
    </row>
    <row r="23" spans="2:40" ht="15">
      <c r="B23" s="31" t="s">
        <v>140</v>
      </c>
      <c r="C23" s="89" t="s">
        <v>657</v>
      </c>
      <c r="D23" s="89" t="s">
        <v>658</v>
      </c>
      <c r="E23" s="89" t="s">
        <v>659</v>
      </c>
      <c r="F23" s="89" t="s">
        <v>660</v>
      </c>
      <c r="G23" s="89" t="s">
        <v>661</v>
      </c>
      <c r="H23" s="89" t="s">
        <v>662</v>
      </c>
      <c r="I23" s="89" t="s">
        <v>663</v>
      </c>
      <c r="J23" s="89" t="s">
        <v>664</v>
      </c>
      <c r="K23" s="89" t="s">
        <v>665</v>
      </c>
      <c r="L23" s="89" t="s">
        <v>666</v>
      </c>
      <c r="M23" s="89" t="s">
        <v>667</v>
      </c>
      <c r="N23" s="89" t="s">
        <v>668</v>
      </c>
      <c r="O23" s="89" t="s">
        <v>669</v>
      </c>
      <c r="P23" s="89" t="s">
        <v>670</v>
      </c>
      <c r="Q23" s="89" t="s">
        <v>671</v>
      </c>
      <c r="R23" s="89" t="s">
        <v>672</v>
      </c>
      <c r="S23" s="89" t="s">
        <v>673</v>
      </c>
      <c r="T23" s="89" t="s">
        <v>674</v>
      </c>
      <c r="U23" s="89" t="s">
        <v>675</v>
      </c>
      <c r="V23" s="89" t="s">
        <v>676</v>
      </c>
      <c r="W23" s="89" t="s">
        <v>677</v>
      </c>
      <c r="X23" s="89" t="s">
        <v>678</v>
      </c>
      <c r="Y23" s="89" t="s">
        <v>679</v>
      </c>
      <c r="Z23" s="89" t="s">
        <v>680</v>
      </c>
      <c r="AA23" s="89" t="s">
        <v>681</v>
      </c>
      <c r="AB23" s="89" t="s">
        <v>682</v>
      </c>
      <c r="AC23" s="89" t="s">
        <v>683</v>
      </c>
      <c r="AD23" s="89" t="s">
        <v>684</v>
      </c>
      <c r="AE23" s="89" t="s">
        <v>685</v>
      </c>
      <c r="AF23" s="89" t="s">
        <v>686</v>
      </c>
      <c r="AG23" s="89" t="s">
        <v>687</v>
      </c>
      <c r="AH23" s="89" t="s">
        <v>688</v>
      </c>
      <c r="AI23" s="89" t="s">
        <v>689</v>
      </c>
      <c r="AJ23" s="89" t="s">
        <v>690</v>
      </c>
      <c r="AK23" s="89" t="s">
        <v>691</v>
      </c>
      <c r="AL23" s="89" t="s">
        <v>692</v>
      </c>
      <c r="AM23" s="89" t="s">
        <v>693</v>
      </c>
      <c r="AN23" s="89" t="s">
        <v>694</v>
      </c>
    </row>
    <row r="24" spans="2:40" ht="15">
      <c r="B24" s="31" t="s">
        <v>92</v>
      </c>
      <c r="C24" s="89" t="s">
        <v>695</v>
      </c>
      <c r="D24" s="89" t="s">
        <v>696</v>
      </c>
      <c r="E24" s="89" t="s">
        <v>697</v>
      </c>
      <c r="F24" s="89" t="s">
        <v>698</v>
      </c>
      <c r="G24" s="89" t="s">
        <v>699</v>
      </c>
      <c r="H24" s="89" t="s">
        <v>700</v>
      </c>
      <c r="I24" s="89" t="s">
        <v>701</v>
      </c>
      <c r="J24" s="89" t="s">
        <v>702</v>
      </c>
      <c r="K24" s="89" t="s">
        <v>703</v>
      </c>
      <c r="L24" s="89" t="s">
        <v>704</v>
      </c>
      <c r="M24" s="89" t="s">
        <v>705</v>
      </c>
      <c r="N24" s="89" t="s">
        <v>706</v>
      </c>
      <c r="O24" s="89" t="s">
        <v>707</v>
      </c>
      <c r="P24" s="89" t="s">
        <v>708</v>
      </c>
      <c r="Q24" s="89" t="s">
        <v>709</v>
      </c>
      <c r="R24" s="89" t="s">
        <v>710</v>
      </c>
      <c r="S24" s="89" t="s">
        <v>711</v>
      </c>
      <c r="T24" s="89" t="s">
        <v>712</v>
      </c>
      <c r="U24" s="89" t="s">
        <v>713</v>
      </c>
      <c r="V24" s="89" t="s">
        <v>714</v>
      </c>
      <c r="W24" s="89" t="s">
        <v>715</v>
      </c>
      <c r="X24" s="89" t="s">
        <v>716</v>
      </c>
      <c r="Y24" s="89" t="s">
        <v>717</v>
      </c>
      <c r="Z24" s="89" t="s">
        <v>718</v>
      </c>
      <c r="AA24" s="89" t="s">
        <v>719</v>
      </c>
      <c r="AB24" s="89" t="s">
        <v>720</v>
      </c>
      <c r="AC24" s="89" t="s">
        <v>721</v>
      </c>
      <c r="AD24" s="89" t="s">
        <v>722</v>
      </c>
      <c r="AE24" s="89" t="s">
        <v>723</v>
      </c>
      <c r="AF24" s="89" t="s">
        <v>724</v>
      </c>
      <c r="AG24" s="89" t="s">
        <v>725</v>
      </c>
      <c r="AH24" s="89" t="s">
        <v>726</v>
      </c>
      <c r="AI24" s="89" t="s">
        <v>727</v>
      </c>
      <c r="AJ24" s="89" t="s">
        <v>728</v>
      </c>
      <c r="AK24" s="89" t="s">
        <v>729</v>
      </c>
      <c r="AL24" s="89" t="s">
        <v>730</v>
      </c>
      <c r="AM24" s="89" t="s">
        <v>731</v>
      </c>
      <c r="AN24" s="89" t="s">
        <v>732</v>
      </c>
    </row>
    <row r="25" spans="2:40" ht="15">
      <c r="B25" s="31" t="s">
        <v>16</v>
      </c>
      <c r="C25" s="89" t="s">
        <v>733</v>
      </c>
      <c r="D25" s="89" t="s">
        <v>734</v>
      </c>
      <c r="E25" s="89" t="s">
        <v>560</v>
      </c>
      <c r="F25" s="89" t="s">
        <v>735</v>
      </c>
      <c r="G25" s="89" t="s">
        <v>736</v>
      </c>
      <c r="H25" s="89" t="s">
        <v>737</v>
      </c>
      <c r="I25" s="89" t="s">
        <v>738</v>
      </c>
      <c r="J25" s="89" t="s">
        <v>739</v>
      </c>
      <c r="K25" s="89" t="s">
        <v>740</v>
      </c>
      <c r="L25" s="89" t="s">
        <v>741</v>
      </c>
      <c r="M25" s="89" t="s">
        <v>742</v>
      </c>
      <c r="N25" s="89" t="s">
        <v>743</v>
      </c>
      <c r="O25" s="89" t="s">
        <v>744</v>
      </c>
      <c r="P25" s="89" t="s">
        <v>745</v>
      </c>
      <c r="Q25" s="89" t="s">
        <v>746</v>
      </c>
      <c r="R25" s="89" t="s">
        <v>747</v>
      </c>
      <c r="S25" s="89" t="s">
        <v>748</v>
      </c>
      <c r="T25" s="89" t="s">
        <v>749</v>
      </c>
      <c r="U25" s="89" t="s">
        <v>750</v>
      </c>
      <c r="V25" s="89" t="s">
        <v>751</v>
      </c>
      <c r="W25" s="89" t="s">
        <v>752</v>
      </c>
      <c r="X25" s="89" t="s">
        <v>753</v>
      </c>
      <c r="Y25" s="89" t="s">
        <v>754</v>
      </c>
      <c r="Z25" s="89" t="s">
        <v>755</v>
      </c>
      <c r="AA25" s="89" t="s">
        <v>756</v>
      </c>
      <c r="AB25" s="89" t="s">
        <v>757</v>
      </c>
      <c r="AC25" s="89" t="s">
        <v>758</v>
      </c>
      <c r="AD25" s="89" t="s">
        <v>759</v>
      </c>
      <c r="AE25" s="89" t="s">
        <v>760</v>
      </c>
      <c r="AF25" s="89" t="s">
        <v>761</v>
      </c>
      <c r="AG25" s="89" t="s">
        <v>762</v>
      </c>
      <c r="AH25" s="89" t="s">
        <v>763</v>
      </c>
      <c r="AI25" s="89" t="s">
        <v>764</v>
      </c>
      <c r="AJ25" s="89" t="s">
        <v>765</v>
      </c>
      <c r="AK25" s="89" t="s">
        <v>766</v>
      </c>
      <c r="AL25" s="89" t="s">
        <v>767</v>
      </c>
      <c r="AM25" s="89" t="s">
        <v>768</v>
      </c>
      <c r="AN25" s="89" t="s">
        <v>769</v>
      </c>
    </row>
    <row r="27" spans="1:2" ht="15">
      <c r="A27" s="145" t="s">
        <v>96</v>
      </c>
      <c r="B27" s="145"/>
    </row>
  </sheetData>
  <sheetProtection/>
  <mergeCells count="3">
    <mergeCell ref="A27:B27"/>
    <mergeCell ref="A4:B4"/>
    <mergeCell ref="A3:B3"/>
  </mergeCells>
  <printOptions/>
  <pageMargins left="0.7" right="0.7" top="0.75" bottom="0.75" header="0.3" footer="0.3"/>
  <pageSetup horizontalDpi="600" verticalDpi="600" orientation="landscape" scale="99"/>
</worksheet>
</file>

<file path=xl/worksheets/sheet3.xml><?xml version="1.0" encoding="utf-8"?>
<worksheet xmlns="http://schemas.openxmlformats.org/spreadsheetml/2006/main" xmlns:r="http://schemas.openxmlformats.org/officeDocument/2006/relationships">
  <dimension ref="A1:AK89"/>
  <sheetViews>
    <sheetView zoomScaleSheetLayoutView="100" zoomScalePageLayoutView="0" workbookViewId="0" topLeftCell="A1">
      <pane xSplit="3" ySplit="4" topLeftCell="AD56" activePane="bottomRight" state="frozen"/>
      <selection pane="topLeft" activeCell="A1" sqref="A1"/>
      <selection pane="topRight" activeCell="D1" sqref="D1"/>
      <selection pane="bottomLeft" activeCell="A5" sqref="A5"/>
      <selection pane="bottomRight" activeCell="A2" sqref="A2:C2"/>
    </sheetView>
  </sheetViews>
  <sheetFormatPr defaultColWidth="8.421875" defaultRowHeight="15"/>
  <cols>
    <col min="1" max="1" width="2.7109375" style="102" customWidth="1"/>
    <col min="2" max="2" width="8.140625" style="102" customWidth="1"/>
    <col min="3" max="3" width="44.421875" style="102" customWidth="1"/>
    <col min="4" max="37" width="12.00390625" style="98" customWidth="1"/>
    <col min="38" max="41" width="8.421875" style="104" customWidth="1"/>
    <col min="42" max="42" width="9.140625" style="104" customWidth="1"/>
    <col min="43" max="16384" width="8.421875" style="104" customWidth="1"/>
  </cols>
  <sheetData>
    <row r="1" spans="1:3" s="98" customFormat="1" ht="15" customHeight="1">
      <c r="A1" s="97" t="s">
        <v>80</v>
      </c>
      <c r="C1" s="99"/>
    </row>
    <row r="2" spans="1:3" s="98" customFormat="1" ht="30" customHeight="1">
      <c r="A2" s="148" t="s">
        <v>178</v>
      </c>
      <c r="B2" s="149"/>
      <c r="C2" s="149"/>
    </row>
    <row r="3" spans="1:3" s="98" customFormat="1" ht="30" customHeight="1">
      <c r="A3" s="150" t="s">
        <v>771</v>
      </c>
      <c r="B3" s="151"/>
      <c r="C3" s="151"/>
    </row>
    <row r="4" spans="1:37" s="101" customFormat="1" ht="15" customHeight="1">
      <c r="A4" s="152" t="s">
        <v>81</v>
      </c>
      <c r="B4" s="152"/>
      <c r="C4" s="152"/>
      <c r="D4" s="100">
        <v>1979</v>
      </c>
      <c r="E4" s="100">
        <v>1980</v>
      </c>
      <c r="F4" s="100">
        <v>1981</v>
      </c>
      <c r="G4" s="100">
        <v>1982</v>
      </c>
      <c r="H4" s="100">
        <v>1983</v>
      </c>
      <c r="I4" s="100">
        <v>1984</v>
      </c>
      <c r="J4" s="100">
        <v>1985</v>
      </c>
      <c r="K4" s="100">
        <v>1986</v>
      </c>
      <c r="L4" s="100">
        <v>1987</v>
      </c>
      <c r="M4" s="100">
        <v>1988</v>
      </c>
      <c r="N4" s="100">
        <v>1989</v>
      </c>
      <c r="O4" s="100">
        <v>1990</v>
      </c>
      <c r="P4" s="100">
        <v>1991</v>
      </c>
      <c r="Q4" s="100">
        <v>1992</v>
      </c>
      <c r="R4" s="100">
        <v>1993</v>
      </c>
      <c r="S4" s="100">
        <v>1994</v>
      </c>
      <c r="T4" s="100">
        <v>1995</v>
      </c>
      <c r="U4" s="100">
        <v>1996</v>
      </c>
      <c r="V4" s="100">
        <v>1997</v>
      </c>
      <c r="W4" s="100">
        <v>1998</v>
      </c>
      <c r="X4" s="100">
        <v>1999</v>
      </c>
      <c r="Y4" s="100">
        <v>2000</v>
      </c>
      <c r="Z4" s="100">
        <v>2001</v>
      </c>
      <c r="AA4" s="100">
        <v>2002</v>
      </c>
      <c r="AB4" s="100">
        <v>2003</v>
      </c>
      <c r="AC4" s="100">
        <v>2004</v>
      </c>
      <c r="AD4" s="100">
        <v>2005</v>
      </c>
      <c r="AE4" s="100">
        <v>2006</v>
      </c>
      <c r="AF4" s="100">
        <v>2007</v>
      </c>
      <c r="AG4" s="100">
        <v>2008</v>
      </c>
      <c r="AH4" s="100">
        <v>2009</v>
      </c>
      <c r="AI4" s="100">
        <v>2010</v>
      </c>
      <c r="AJ4" s="100">
        <v>2011</v>
      </c>
      <c r="AK4" s="100">
        <v>2012</v>
      </c>
    </row>
    <row r="5" spans="4:37" ht="15.75">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row>
    <row r="6" spans="1:37" ht="15.75">
      <c r="A6" s="153" t="s">
        <v>128</v>
      </c>
      <c r="B6" s="154"/>
      <c r="C6" s="154"/>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row>
    <row r="7" spans="1:37" ht="15" customHeight="1">
      <c r="A7" s="104"/>
      <c r="B7" s="105" t="s">
        <v>130</v>
      </c>
      <c r="C7" s="106"/>
      <c r="D7" s="107">
        <v>53.2954602</v>
      </c>
      <c r="E7" s="107">
        <v>53.49472322</v>
      </c>
      <c r="F7" s="107">
        <v>52.91630463</v>
      </c>
      <c r="G7" s="107">
        <v>52.27274829</v>
      </c>
      <c r="H7" s="107">
        <v>52.5899857</v>
      </c>
      <c r="I7" s="107">
        <v>51.47184598</v>
      </c>
      <c r="J7" s="107">
        <v>52.28215591</v>
      </c>
      <c r="K7" s="107">
        <v>52.22923488</v>
      </c>
      <c r="L7" s="107">
        <v>50.92568999</v>
      </c>
      <c r="M7" s="107">
        <v>51.62461488</v>
      </c>
      <c r="N7" s="107">
        <v>52.31076435</v>
      </c>
      <c r="O7" s="107">
        <v>53.57940787</v>
      </c>
      <c r="P7" s="107">
        <v>53.9205445</v>
      </c>
      <c r="Q7" s="107">
        <v>54.32497981</v>
      </c>
      <c r="R7" s="107">
        <v>53.0388816</v>
      </c>
      <c r="S7" s="107">
        <v>56.39775461</v>
      </c>
      <c r="T7" s="107">
        <v>55.60162438</v>
      </c>
      <c r="U7" s="107">
        <v>57.72332738</v>
      </c>
      <c r="V7" s="107">
        <v>57.46918312</v>
      </c>
      <c r="W7" s="107">
        <v>59.3995343</v>
      </c>
      <c r="X7" s="107">
        <v>58.39173173</v>
      </c>
      <c r="Y7" s="107">
        <v>59.62162147</v>
      </c>
      <c r="Z7" s="107">
        <v>57.75431202</v>
      </c>
      <c r="AA7" s="107">
        <v>57.35064806</v>
      </c>
      <c r="AB7" s="107">
        <v>57.50674056</v>
      </c>
      <c r="AC7" s="107">
        <v>57.57121932</v>
      </c>
      <c r="AD7" s="107">
        <v>55.64641139</v>
      </c>
      <c r="AE7" s="107">
        <v>54.25052313</v>
      </c>
      <c r="AF7" s="107">
        <v>55.92523564</v>
      </c>
      <c r="AG7" s="107">
        <v>54.51113475</v>
      </c>
      <c r="AH7" s="107">
        <v>53.35237814</v>
      </c>
      <c r="AI7" s="107">
        <v>53.09756428</v>
      </c>
      <c r="AJ7" s="107">
        <v>52.76919011</v>
      </c>
      <c r="AK7" s="107">
        <v>52.32103697</v>
      </c>
    </row>
    <row r="8" spans="1:37" ht="15" customHeight="1">
      <c r="A8" s="104"/>
      <c r="B8" s="105"/>
      <c r="C8" s="106" t="s">
        <v>51</v>
      </c>
      <c r="D8" s="107">
        <v>18.51343276</v>
      </c>
      <c r="E8" s="107">
        <v>18.54478709</v>
      </c>
      <c r="F8" s="107">
        <v>15.96946396</v>
      </c>
      <c r="G8" s="107">
        <v>14.84707456</v>
      </c>
      <c r="H8" s="107">
        <v>16.04280434</v>
      </c>
      <c r="I8" s="107">
        <v>16.01680754</v>
      </c>
      <c r="J8" s="107">
        <v>16.18267879</v>
      </c>
      <c r="K8" s="107">
        <v>16.57955934</v>
      </c>
      <c r="L8" s="107">
        <v>20.24173699</v>
      </c>
      <c r="M8" s="107">
        <v>22.54774703</v>
      </c>
      <c r="N8" s="107">
        <v>22.3367927</v>
      </c>
      <c r="O8" s="107">
        <v>22.92208713</v>
      </c>
      <c r="P8" s="107">
        <v>23.15452264</v>
      </c>
      <c r="Q8" s="107">
        <v>23.08572529</v>
      </c>
      <c r="R8" s="107">
        <v>23.38521199</v>
      </c>
      <c r="S8" s="107">
        <v>27.17976193</v>
      </c>
      <c r="T8" s="107">
        <v>25.65959744</v>
      </c>
      <c r="U8" s="107">
        <v>28.96928004</v>
      </c>
      <c r="V8" s="107">
        <v>27.48821153</v>
      </c>
      <c r="W8" s="107">
        <v>29.83620888</v>
      </c>
      <c r="X8" s="107">
        <v>27.42226357</v>
      </c>
      <c r="Y8" s="107">
        <v>30.99676174</v>
      </c>
      <c r="Z8" s="107">
        <v>27.32611019</v>
      </c>
      <c r="AA8" s="107">
        <v>26.5504387</v>
      </c>
      <c r="AB8" s="107">
        <v>24.71985409</v>
      </c>
      <c r="AC8" s="107">
        <v>25.43799606</v>
      </c>
      <c r="AD8" s="107">
        <v>23.78718235</v>
      </c>
      <c r="AE8" s="107">
        <v>25.06715675</v>
      </c>
      <c r="AF8" s="107">
        <v>24.38099222</v>
      </c>
      <c r="AG8" s="107">
        <v>24.53788993</v>
      </c>
      <c r="AH8" s="107">
        <v>23.50529116</v>
      </c>
      <c r="AI8" s="107">
        <v>21.26044688</v>
      </c>
      <c r="AJ8" s="107">
        <v>20.82888513</v>
      </c>
      <c r="AK8" s="107">
        <v>21.7646057</v>
      </c>
    </row>
    <row r="9" spans="1:37" ht="15" customHeight="1">
      <c r="A9" s="104"/>
      <c r="B9" s="105"/>
      <c r="C9" s="106" t="s">
        <v>52</v>
      </c>
      <c r="D9" s="107">
        <v>60.35109071</v>
      </c>
      <c r="E9" s="107">
        <v>59.96849266</v>
      </c>
      <c r="F9" s="107">
        <v>59.25742996</v>
      </c>
      <c r="G9" s="107">
        <v>58.08185249</v>
      </c>
      <c r="H9" s="107">
        <v>58.02591719</v>
      </c>
      <c r="I9" s="107">
        <v>56.83063593</v>
      </c>
      <c r="J9" s="107">
        <v>57.44067923</v>
      </c>
      <c r="K9" s="107">
        <v>57.1266694</v>
      </c>
      <c r="L9" s="107">
        <v>55.42644002</v>
      </c>
      <c r="M9" s="107">
        <v>55.81269271</v>
      </c>
      <c r="N9" s="107">
        <v>56.45148825</v>
      </c>
      <c r="O9" s="107">
        <v>57.57561645</v>
      </c>
      <c r="P9" s="107">
        <v>57.58246123</v>
      </c>
      <c r="Q9" s="107">
        <v>57.90041528</v>
      </c>
      <c r="R9" s="107">
        <v>56.58466777</v>
      </c>
      <c r="S9" s="107">
        <v>59.82139408</v>
      </c>
      <c r="T9" s="107">
        <v>59.22471367</v>
      </c>
      <c r="U9" s="107">
        <v>61.29932027</v>
      </c>
      <c r="V9" s="107">
        <v>61.21133667</v>
      </c>
      <c r="W9" s="107">
        <v>62.99501082</v>
      </c>
      <c r="X9" s="107">
        <v>62.45212857</v>
      </c>
      <c r="Y9" s="107">
        <v>63.21464772</v>
      </c>
      <c r="Z9" s="107">
        <v>61.3578903</v>
      </c>
      <c r="AA9" s="107">
        <v>60.56938003</v>
      </c>
      <c r="AB9" s="107">
        <v>60.7952277</v>
      </c>
      <c r="AC9" s="107">
        <v>60.76040446</v>
      </c>
      <c r="AD9" s="107">
        <v>58.73049819</v>
      </c>
      <c r="AE9" s="107">
        <v>56.95717116</v>
      </c>
      <c r="AF9" s="107">
        <v>58.86364421</v>
      </c>
      <c r="AG9" s="107">
        <v>57.18377045</v>
      </c>
      <c r="AH9" s="107">
        <v>55.76138693</v>
      </c>
      <c r="AI9" s="107">
        <v>55.41738379</v>
      </c>
      <c r="AJ9" s="107">
        <v>55.07718481</v>
      </c>
      <c r="AK9" s="107">
        <v>54.51964011</v>
      </c>
    </row>
    <row r="10" spans="1:37" ht="15" customHeight="1">
      <c r="A10" s="104"/>
      <c r="B10" s="105"/>
      <c r="C10" s="106" t="s">
        <v>53</v>
      </c>
      <c r="D10" s="107">
        <v>30.84687273</v>
      </c>
      <c r="E10" s="107">
        <v>33.34473747</v>
      </c>
      <c r="F10" s="107">
        <v>35.36736272</v>
      </c>
      <c r="G10" s="107">
        <v>37.53295028</v>
      </c>
      <c r="H10" s="107">
        <v>36.21816197</v>
      </c>
      <c r="I10" s="107">
        <v>34.45051316</v>
      </c>
      <c r="J10" s="107">
        <v>37.7001161</v>
      </c>
      <c r="K10" s="107">
        <v>41.19208659</v>
      </c>
      <c r="L10" s="107">
        <v>40.02547542</v>
      </c>
      <c r="M10" s="107">
        <v>38.87782251</v>
      </c>
      <c r="N10" s="107">
        <v>41.23836326</v>
      </c>
      <c r="O10" s="107">
        <v>42.03551572</v>
      </c>
      <c r="P10" s="107">
        <v>40.53385237</v>
      </c>
      <c r="Q10" s="107">
        <v>42.45479415</v>
      </c>
      <c r="R10" s="107">
        <v>40.4781165</v>
      </c>
      <c r="S10" s="107">
        <v>46.35102395</v>
      </c>
      <c r="T10" s="107">
        <v>45.01052364</v>
      </c>
      <c r="U10" s="107">
        <v>45.64960308</v>
      </c>
      <c r="V10" s="107">
        <v>44.75042763</v>
      </c>
      <c r="W10" s="107">
        <v>49.48466981</v>
      </c>
      <c r="X10" s="107">
        <v>43.2055589</v>
      </c>
      <c r="Y10" s="107">
        <v>47.6889643</v>
      </c>
      <c r="Z10" s="107">
        <v>44.33341315</v>
      </c>
      <c r="AA10" s="107">
        <v>45.7885119</v>
      </c>
      <c r="AB10" s="107">
        <v>45.81019793</v>
      </c>
      <c r="AC10" s="107">
        <v>47.55021811</v>
      </c>
      <c r="AD10" s="107">
        <v>45.23508984</v>
      </c>
      <c r="AE10" s="107">
        <v>47.34731676</v>
      </c>
      <c r="AF10" s="107">
        <v>47.10349609</v>
      </c>
      <c r="AG10" s="107">
        <v>46.28633405</v>
      </c>
      <c r="AH10" s="107">
        <v>46.81832734</v>
      </c>
      <c r="AI10" s="107">
        <v>47.35884972</v>
      </c>
      <c r="AJ10" s="107">
        <v>48.5097731</v>
      </c>
      <c r="AK10" s="107">
        <v>48.67574492</v>
      </c>
    </row>
    <row r="11" spans="1:37" ht="15" customHeight="1">
      <c r="A11" s="104"/>
      <c r="B11" s="105" t="s">
        <v>175</v>
      </c>
      <c r="C11" s="106"/>
      <c r="D11" s="107">
        <v>76.02266475</v>
      </c>
      <c r="E11" s="107">
        <v>76.73362066</v>
      </c>
      <c r="F11" s="107">
        <v>78.2736897</v>
      </c>
      <c r="G11" s="107">
        <v>78.97765133</v>
      </c>
      <c r="H11" s="107">
        <v>78.87706518</v>
      </c>
      <c r="I11" s="107">
        <v>79.00902985</v>
      </c>
      <c r="J11" s="107">
        <v>79.79611266</v>
      </c>
      <c r="K11" s="107">
        <v>80.98184983</v>
      </c>
      <c r="L11" s="107">
        <v>83.60451889</v>
      </c>
      <c r="M11" s="107">
        <v>82.92251162</v>
      </c>
      <c r="N11" s="107">
        <v>83.07947071</v>
      </c>
      <c r="O11" s="107">
        <v>83.85958029</v>
      </c>
      <c r="P11" s="107">
        <v>84.1195205</v>
      </c>
      <c r="Q11" s="107">
        <v>83.66483387</v>
      </c>
      <c r="R11" s="107">
        <v>80.562896</v>
      </c>
      <c r="S11" s="107">
        <v>84.81793596</v>
      </c>
      <c r="T11" s="107">
        <v>83.34709311</v>
      </c>
      <c r="U11" s="107">
        <v>84.24412849</v>
      </c>
      <c r="V11" s="107">
        <v>82.67646906</v>
      </c>
      <c r="W11" s="107">
        <v>84.07243269</v>
      </c>
      <c r="X11" s="107">
        <v>83.69151555</v>
      </c>
      <c r="Y11" s="107">
        <v>84.10847834</v>
      </c>
      <c r="Z11" s="107">
        <v>81.56876776</v>
      </c>
      <c r="AA11" s="107">
        <v>81.91789879</v>
      </c>
      <c r="AB11" s="107">
        <v>82.94429341</v>
      </c>
      <c r="AC11" s="107">
        <v>83.44745644</v>
      </c>
      <c r="AD11" s="107">
        <v>81.99412927</v>
      </c>
      <c r="AE11" s="107">
        <v>80.76353315</v>
      </c>
      <c r="AF11" s="107">
        <v>81.3750661</v>
      </c>
      <c r="AG11" s="107">
        <v>80.87820876</v>
      </c>
      <c r="AH11" s="107">
        <v>79.33435976</v>
      </c>
      <c r="AI11" s="107">
        <v>78.74782251</v>
      </c>
      <c r="AJ11" s="107">
        <v>79.38148335</v>
      </c>
      <c r="AK11" s="107">
        <v>77.71400743</v>
      </c>
    </row>
    <row r="12" spans="1:37" ht="15" customHeight="1">
      <c r="A12" s="104"/>
      <c r="B12" s="105"/>
      <c r="C12" s="106" t="s">
        <v>51</v>
      </c>
      <c r="D12" s="107">
        <v>24.94326649</v>
      </c>
      <c r="E12" s="107">
        <v>29.33451919</v>
      </c>
      <c r="F12" s="107">
        <v>25.16608496</v>
      </c>
      <c r="G12" s="107">
        <v>26.34829118</v>
      </c>
      <c r="H12" s="107">
        <v>25.47448739</v>
      </c>
      <c r="I12" s="107">
        <v>29.00980094</v>
      </c>
      <c r="J12" s="107">
        <v>29.35615408</v>
      </c>
      <c r="K12" s="107">
        <v>29.91279035</v>
      </c>
      <c r="L12" s="107">
        <v>42.30654081</v>
      </c>
      <c r="M12" s="107">
        <v>44.38023677</v>
      </c>
      <c r="N12" s="107">
        <v>37.25412119</v>
      </c>
      <c r="O12" s="107">
        <v>41.66622699</v>
      </c>
      <c r="P12" s="107">
        <v>44.94883044</v>
      </c>
      <c r="Q12" s="107">
        <v>47.47360842</v>
      </c>
      <c r="R12" s="107">
        <v>35.28644361</v>
      </c>
      <c r="S12" s="107">
        <v>43.1725891</v>
      </c>
      <c r="T12" s="107">
        <v>40.47426321</v>
      </c>
      <c r="U12" s="107">
        <v>44.30167041</v>
      </c>
      <c r="V12" s="107">
        <v>44.19396124</v>
      </c>
      <c r="W12" s="107">
        <v>42.21264255</v>
      </c>
      <c r="X12" s="107">
        <v>41.11348066</v>
      </c>
      <c r="Y12" s="107">
        <v>46.17406965</v>
      </c>
      <c r="Z12" s="107">
        <v>40.43258419</v>
      </c>
      <c r="AA12" s="107">
        <v>44.5824585</v>
      </c>
      <c r="AB12" s="107">
        <v>43.07369453</v>
      </c>
      <c r="AC12" s="107">
        <v>47.20852863</v>
      </c>
      <c r="AD12" s="107">
        <v>39.34452652</v>
      </c>
      <c r="AE12" s="107">
        <v>48.38440265</v>
      </c>
      <c r="AF12" s="107">
        <v>37.58051431</v>
      </c>
      <c r="AG12" s="107">
        <v>41.19408374</v>
      </c>
      <c r="AH12" s="107">
        <v>38.96733597</v>
      </c>
      <c r="AI12" s="107">
        <v>33.83857643</v>
      </c>
      <c r="AJ12" s="107">
        <v>36.09293534</v>
      </c>
      <c r="AK12" s="107">
        <v>37.01419643</v>
      </c>
    </row>
    <row r="13" spans="1:37" ht="15" customHeight="1">
      <c r="A13" s="104"/>
      <c r="B13" s="105"/>
      <c r="C13" s="106" t="s">
        <v>52</v>
      </c>
      <c r="D13" s="107">
        <v>81.57607799</v>
      </c>
      <c r="E13" s="107">
        <v>81.58000312</v>
      </c>
      <c r="F13" s="107">
        <v>83.15602324</v>
      </c>
      <c r="G13" s="107">
        <v>83.10862122</v>
      </c>
      <c r="H13" s="107">
        <v>82.91080809</v>
      </c>
      <c r="I13" s="107">
        <v>82.72773223</v>
      </c>
      <c r="J13" s="107">
        <v>83.61576384</v>
      </c>
      <c r="K13" s="107">
        <v>84.38812631</v>
      </c>
      <c r="L13" s="107">
        <v>86.31155934</v>
      </c>
      <c r="M13" s="107">
        <v>85.48916075</v>
      </c>
      <c r="N13" s="107">
        <v>86.04846511</v>
      </c>
      <c r="O13" s="107">
        <v>86.52783106</v>
      </c>
      <c r="P13" s="107">
        <v>86.43302088</v>
      </c>
      <c r="Q13" s="107">
        <v>86.10234022</v>
      </c>
      <c r="R13" s="107">
        <v>83.59804276</v>
      </c>
      <c r="S13" s="107">
        <v>87.0420675</v>
      </c>
      <c r="T13" s="107">
        <v>85.44219278</v>
      </c>
      <c r="U13" s="107">
        <v>86.56265245</v>
      </c>
      <c r="V13" s="107">
        <v>84.9975391</v>
      </c>
      <c r="W13" s="107">
        <v>86.53559308</v>
      </c>
      <c r="X13" s="107">
        <v>86.23886022</v>
      </c>
      <c r="Y13" s="107">
        <v>86.28300917</v>
      </c>
      <c r="Z13" s="107">
        <v>83.99416396</v>
      </c>
      <c r="AA13" s="107">
        <v>83.73353475</v>
      </c>
      <c r="AB13" s="107">
        <v>84.92368445</v>
      </c>
      <c r="AC13" s="107">
        <v>85.18851912</v>
      </c>
      <c r="AD13" s="107">
        <v>83.72816673</v>
      </c>
      <c r="AE13" s="107">
        <v>81.89827593</v>
      </c>
      <c r="AF13" s="107">
        <v>83.38809507</v>
      </c>
      <c r="AG13" s="107">
        <v>83.07285828</v>
      </c>
      <c r="AH13" s="107">
        <v>81.4526637</v>
      </c>
      <c r="AI13" s="107">
        <v>80.46885394</v>
      </c>
      <c r="AJ13" s="107">
        <v>81.14156702</v>
      </c>
      <c r="AK13" s="107">
        <v>79.41698173</v>
      </c>
    </row>
    <row r="14" spans="1:37" ht="15" customHeight="1">
      <c r="A14" s="104"/>
      <c r="B14" s="105"/>
      <c r="C14" s="106" t="s">
        <v>53</v>
      </c>
      <c r="D14" s="107">
        <v>51.32926691</v>
      </c>
      <c r="E14" s="107">
        <v>54.85545019</v>
      </c>
      <c r="F14" s="107">
        <v>54.20719281</v>
      </c>
      <c r="G14" s="107">
        <v>60.62491312</v>
      </c>
      <c r="H14" s="107">
        <v>61.55460364</v>
      </c>
      <c r="I14" s="107">
        <v>55.84314666</v>
      </c>
      <c r="J14" s="107">
        <v>62.01410886</v>
      </c>
      <c r="K14" s="107">
        <v>70.13182581</v>
      </c>
      <c r="L14" s="107">
        <v>76.44010853</v>
      </c>
      <c r="M14" s="107">
        <v>72.95012768</v>
      </c>
      <c r="N14" s="107">
        <v>75.49357696</v>
      </c>
      <c r="O14" s="107">
        <v>74.78065686</v>
      </c>
      <c r="P14" s="107">
        <v>75.47528058</v>
      </c>
      <c r="Q14" s="107">
        <v>70.11562648</v>
      </c>
      <c r="R14" s="107">
        <v>68.02628577</v>
      </c>
      <c r="S14" s="107">
        <v>74.32989695</v>
      </c>
      <c r="T14" s="107">
        <v>82.61524092</v>
      </c>
      <c r="U14" s="107">
        <v>79.29720127</v>
      </c>
      <c r="V14" s="107">
        <v>71.82003606</v>
      </c>
      <c r="W14" s="107">
        <v>74.38842502</v>
      </c>
      <c r="X14" s="107">
        <v>72.46250266</v>
      </c>
      <c r="Y14" s="107">
        <v>73.86479215</v>
      </c>
      <c r="Z14" s="107">
        <v>69.59430224</v>
      </c>
      <c r="AA14" s="107">
        <v>70.59353012</v>
      </c>
      <c r="AB14" s="107">
        <v>65.73316389</v>
      </c>
      <c r="AC14" s="107">
        <v>69.0895475</v>
      </c>
      <c r="AD14" s="107">
        <v>70.19416214</v>
      </c>
      <c r="AE14" s="107">
        <v>75.7758445</v>
      </c>
      <c r="AF14" s="107">
        <v>70.67649397</v>
      </c>
      <c r="AG14" s="107">
        <v>66.90691404</v>
      </c>
      <c r="AH14" s="107">
        <v>66.03752094</v>
      </c>
      <c r="AI14" s="107">
        <v>68.10938525</v>
      </c>
      <c r="AJ14" s="107">
        <v>69.59442775</v>
      </c>
      <c r="AK14" s="107">
        <v>68.83809204</v>
      </c>
    </row>
    <row r="15" spans="1:37" ht="15" customHeight="1">
      <c r="A15" s="104"/>
      <c r="B15" s="105" t="s">
        <v>131</v>
      </c>
      <c r="C15" s="106"/>
      <c r="D15" s="107">
        <v>48.29921153</v>
      </c>
      <c r="E15" s="107">
        <v>48.43283508</v>
      </c>
      <c r="F15" s="107">
        <v>47.5956089</v>
      </c>
      <c r="G15" s="107">
        <v>46.77175582</v>
      </c>
      <c r="H15" s="107">
        <v>47.05304519</v>
      </c>
      <c r="I15" s="107">
        <v>45.87551862</v>
      </c>
      <c r="J15" s="107">
        <v>46.81411516</v>
      </c>
      <c r="K15" s="107">
        <v>46.54410567</v>
      </c>
      <c r="L15" s="107">
        <v>46.51995985</v>
      </c>
      <c r="M15" s="107">
        <v>47.36513528</v>
      </c>
      <c r="N15" s="107">
        <v>48.05774839</v>
      </c>
      <c r="O15" s="107">
        <v>49.4050828</v>
      </c>
      <c r="P15" s="107">
        <v>49.68005778</v>
      </c>
      <c r="Q15" s="107">
        <v>50.1279324</v>
      </c>
      <c r="R15" s="107">
        <v>49.00380974</v>
      </c>
      <c r="S15" s="107">
        <v>52.51838795</v>
      </c>
      <c r="T15" s="107">
        <v>52.0253935</v>
      </c>
      <c r="U15" s="107">
        <v>54.29182451</v>
      </c>
      <c r="V15" s="107">
        <v>54.29064765</v>
      </c>
      <c r="W15" s="107">
        <v>56.35188649</v>
      </c>
      <c r="X15" s="107">
        <v>55.10166176</v>
      </c>
      <c r="Y15" s="107">
        <v>56.55969147</v>
      </c>
      <c r="Z15" s="107">
        <v>54.73826053</v>
      </c>
      <c r="AA15" s="107">
        <v>52.74725857</v>
      </c>
      <c r="AB15" s="107">
        <v>52.7428278</v>
      </c>
      <c r="AC15" s="107">
        <v>52.63733813</v>
      </c>
      <c r="AD15" s="107">
        <v>50.74635083</v>
      </c>
      <c r="AE15" s="107">
        <v>49.2908279</v>
      </c>
      <c r="AF15" s="107">
        <v>51.0365403</v>
      </c>
      <c r="AG15" s="107">
        <v>49.52683599</v>
      </c>
      <c r="AH15" s="107">
        <v>48.14712046</v>
      </c>
      <c r="AI15" s="107">
        <v>48.00407216</v>
      </c>
      <c r="AJ15" s="107">
        <v>47.71910571</v>
      </c>
      <c r="AK15" s="107">
        <v>47.54425781</v>
      </c>
    </row>
    <row r="16" spans="1:37" ht="15" customHeight="1">
      <c r="A16" s="104"/>
      <c r="B16" s="105"/>
      <c r="C16" s="106" t="s">
        <v>51</v>
      </c>
      <c r="D16" s="107">
        <v>17.81205437</v>
      </c>
      <c r="E16" s="107">
        <v>17.34628053</v>
      </c>
      <c r="F16" s="107">
        <v>15.04775551</v>
      </c>
      <c r="G16" s="107">
        <v>13.77258204</v>
      </c>
      <c r="H16" s="107">
        <v>15.0993432</v>
      </c>
      <c r="I16" s="107">
        <v>14.92907985</v>
      </c>
      <c r="J16" s="107">
        <v>14.9686312</v>
      </c>
      <c r="K16" s="107">
        <v>15.41026075</v>
      </c>
      <c r="L16" s="107">
        <v>18.94488011</v>
      </c>
      <c r="M16" s="107">
        <v>21.22776733</v>
      </c>
      <c r="N16" s="107">
        <v>21.39263727</v>
      </c>
      <c r="O16" s="107">
        <v>21.73923376</v>
      </c>
      <c r="P16" s="107">
        <v>21.7072931</v>
      </c>
      <c r="Q16" s="107">
        <v>21.29203041</v>
      </c>
      <c r="R16" s="107">
        <v>22.4556619</v>
      </c>
      <c r="S16" s="107">
        <v>26.29672803</v>
      </c>
      <c r="T16" s="107">
        <v>24.82655854</v>
      </c>
      <c r="U16" s="107">
        <v>28.02807958</v>
      </c>
      <c r="V16" s="107">
        <v>26.56327823</v>
      </c>
      <c r="W16" s="107">
        <v>29.15593661</v>
      </c>
      <c r="X16" s="107">
        <v>26.65772289</v>
      </c>
      <c r="Y16" s="107">
        <v>30.21806238</v>
      </c>
      <c r="Z16" s="107">
        <v>26.57111748</v>
      </c>
      <c r="AA16" s="107">
        <v>25.28245469</v>
      </c>
      <c r="AB16" s="107">
        <v>23.57288379</v>
      </c>
      <c r="AC16" s="107">
        <v>24.04143845</v>
      </c>
      <c r="AD16" s="107">
        <v>22.85850316</v>
      </c>
      <c r="AE16" s="107">
        <v>23.676475</v>
      </c>
      <c r="AF16" s="107">
        <v>23.42627016</v>
      </c>
      <c r="AG16" s="107">
        <v>23.23517519</v>
      </c>
      <c r="AH16" s="107">
        <v>22.1834097</v>
      </c>
      <c r="AI16" s="107">
        <v>20.41670445</v>
      </c>
      <c r="AJ16" s="107">
        <v>19.77950619</v>
      </c>
      <c r="AK16" s="107">
        <v>20.68857284</v>
      </c>
    </row>
    <row r="17" spans="1:37" ht="15" customHeight="1">
      <c r="A17" s="104"/>
      <c r="B17" s="105"/>
      <c r="C17" s="106" t="s">
        <v>52</v>
      </c>
      <c r="D17" s="107">
        <v>55.23384909</v>
      </c>
      <c r="E17" s="107">
        <v>54.85027919</v>
      </c>
      <c r="F17" s="107">
        <v>53.80600719</v>
      </c>
      <c r="G17" s="107">
        <v>52.49914515</v>
      </c>
      <c r="H17" s="107">
        <v>52.36757324</v>
      </c>
      <c r="I17" s="107">
        <v>51.12868057</v>
      </c>
      <c r="J17" s="107">
        <v>51.88320652</v>
      </c>
      <c r="K17" s="107">
        <v>51.35783607</v>
      </c>
      <c r="L17" s="107">
        <v>50.94868154</v>
      </c>
      <c r="M17" s="107">
        <v>51.4725156</v>
      </c>
      <c r="N17" s="107">
        <v>52.09628148</v>
      </c>
      <c r="O17" s="107">
        <v>53.34502693</v>
      </c>
      <c r="P17" s="107">
        <v>53.32204573</v>
      </c>
      <c r="Q17" s="107">
        <v>53.67926445</v>
      </c>
      <c r="R17" s="107">
        <v>52.43012406</v>
      </c>
      <c r="S17" s="107">
        <v>55.88319971</v>
      </c>
      <c r="T17" s="107">
        <v>55.62851416</v>
      </c>
      <c r="U17" s="107">
        <v>57.85104841</v>
      </c>
      <c r="V17" s="107">
        <v>58.03826059</v>
      </c>
      <c r="W17" s="107">
        <v>59.92160996</v>
      </c>
      <c r="X17" s="107">
        <v>59.16263362</v>
      </c>
      <c r="Y17" s="107">
        <v>60.1543799</v>
      </c>
      <c r="Z17" s="107">
        <v>58.33708404</v>
      </c>
      <c r="AA17" s="107">
        <v>55.98782592</v>
      </c>
      <c r="AB17" s="107">
        <v>56.02147265</v>
      </c>
      <c r="AC17" s="107">
        <v>55.82687929</v>
      </c>
      <c r="AD17" s="107">
        <v>53.81394667</v>
      </c>
      <c r="AE17" s="107">
        <v>52.02075798</v>
      </c>
      <c r="AF17" s="107">
        <v>53.95557003</v>
      </c>
      <c r="AG17" s="107">
        <v>52.13743171</v>
      </c>
      <c r="AH17" s="107">
        <v>50.47405493</v>
      </c>
      <c r="AI17" s="107">
        <v>50.28704178</v>
      </c>
      <c r="AJ17" s="107">
        <v>49.98568335</v>
      </c>
      <c r="AK17" s="107">
        <v>49.70296021</v>
      </c>
    </row>
    <row r="18" spans="1:37" ht="15" customHeight="1">
      <c r="A18" s="104"/>
      <c r="B18" s="105"/>
      <c r="C18" s="106" t="s">
        <v>53</v>
      </c>
      <c r="D18" s="107">
        <v>25.84002215</v>
      </c>
      <c r="E18" s="107">
        <v>28.329908</v>
      </c>
      <c r="F18" s="107">
        <v>31.03399061</v>
      </c>
      <c r="G18" s="107">
        <v>32.20021753</v>
      </c>
      <c r="H18" s="107">
        <v>31.01315979</v>
      </c>
      <c r="I18" s="107">
        <v>29.23889926</v>
      </c>
      <c r="J18" s="107">
        <v>31.38331091</v>
      </c>
      <c r="K18" s="107">
        <v>33.74191048</v>
      </c>
      <c r="L18" s="107">
        <v>33.99636908</v>
      </c>
      <c r="M18" s="107">
        <v>33.79629747</v>
      </c>
      <c r="N18" s="107">
        <v>35.28146517</v>
      </c>
      <c r="O18" s="107">
        <v>36.35771338</v>
      </c>
      <c r="P18" s="107">
        <v>34.41770162</v>
      </c>
      <c r="Q18" s="107">
        <v>37.5364972</v>
      </c>
      <c r="R18" s="107">
        <v>35.91137159</v>
      </c>
      <c r="S18" s="107">
        <v>41.43922569</v>
      </c>
      <c r="T18" s="107">
        <v>39.83036934</v>
      </c>
      <c r="U18" s="107">
        <v>40.21004386</v>
      </c>
      <c r="V18" s="107">
        <v>40.31089903</v>
      </c>
      <c r="W18" s="107">
        <v>45.54316701</v>
      </c>
      <c r="X18" s="107">
        <v>38.63526133</v>
      </c>
      <c r="Y18" s="107">
        <v>43.42261001</v>
      </c>
      <c r="Z18" s="107">
        <v>40.54211038</v>
      </c>
      <c r="AA18" s="107">
        <v>40.10380708</v>
      </c>
      <c r="AB18" s="107">
        <v>41.22126489</v>
      </c>
      <c r="AC18" s="107">
        <v>42.83085583</v>
      </c>
      <c r="AD18" s="107">
        <v>39.77236183</v>
      </c>
      <c r="AE18" s="107">
        <v>41.25570232</v>
      </c>
      <c r="AF18" s="107">
        <v>41.01162051</v>
      </c>
      <c r="AG18" s="107">
        <v>40.75957378</v>
      </c>
      <c r="AH18" s="107">
        <v>41.47517724</v>
      </c>
      <c r="AI18" s="107">
        <v>41.81886842</v>
      </c>
      <c r="AJ18" s="107">
        <v>43.18721788</v>
      </c>
      <c r="AK18" s="107">
        <v>43.73715254</v>
      </c>
    </row>
    <row r="19" spans="4:37" ht="9" customHeight="1">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ht="15" customHeight="1">
      <c r="A20" s="108" t="s">
        <v>82</v>
      </c>
      <c r="B20" s="108"/>
      <c r="C20" s="109"/>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ht="15" customHeight="1">
      <c r="A21" s="104"/>
      <c r="B21" s="105" t="s">
        <v>130</v>
      </c>
      <c r="C21" s="106"/>
      <c r="D21" s="107">
        <v>45.3563822</v>
      </c>
      <c r="E21" s="107">
        <v>45.107375</v>
      </c>
      <c r="F21" s="107">
        <v>44.58671134</v>
      </c>
      <c r="G21" s="107">
        <v>44.15993592</v>
      </c>
      <c r="H21" s="107">
        <v>43.76148239</v>
      </c>
      <c r="I21" s="107">
        <v>42.70425152</v>
      </c>
      <c r="J21" s="107">
        <v>43.11896016</v>
      </c>
      <c r="K21" s="107">
        <v>42.84220044</v>
      </c>
      <c r="L21" s="107">
        <v>39.16626532</v>
      </c>
      <c r="M21" s="107">
        <v>39.45428343</v>
      </c>
      <c r="N21" s="107">
        <v>40.5179799</v>
      </c>
      <c r="O21" s="107">
        <v>40.90931959</v>
      </c>
      <c r="P21" s="107">
        <v>41.3695685</v>
      </c>
      <c r="Q21" s="107">
        <v>41.25045615</v>
      </c>
      <c r="R21" s="107">
        <v>40.63105208</v>
      </c>
      <c r="S21" s="107">
        <v>42.4442163</v>
      </c>
      <c r="T21" s="107">
        <v>42.5264137</v>
      </c>
      <c r="U21" s="107">
        <v>43.44444173</v>
      </c>
      <c r="V21" s="107">
        <v>43.46253936</v>
      </c>
      <c r="W21" s="107">
        <v>45.17099129</v>
      </c>
      <c r="X21" s="107">
        <v>45.21251382</v>
      </c>
      <c r="Y21" s="107">
        <v>45.80841032</v>
      </c>
      <c r="Z21" s="107">
        <v>44.1826219</v>
      </c>
      <c r="AA21" s="107">
        <v>44.74792505</v>
      </c>
      <c r="AB21" s="107">
        <v>45.09247411</v>
      </c>
      <c r="AC21" s="107">
        <v>45.15282414</v>
      </c>
      <c r="AD21" s="107">
        <v>44.02321924</v>
      </c>
      <c r="AE21" s="107">
        <v>43.02446103</v>
      </c>
      <c r="AF21" s="107">
        <v>44.67777639</v>
      </c>
      <c r="AG21" s="107">
        <v>43.38563646</v>
      </c>
      <c r="AH21" s="107">
        <v>42.72871644</v>
      </c>
      <c r="AI21" s="107">
        <v>42.8695538</v>
      </c>
      <c r="AJ21" s="107">
        <v>42.67358195</v>
      </c>
      <c r="AK21" s="107">
        <v>42.32646158</v>
      </c>
    </row>
    <row r="22" spans="1:37" ht="15" customHeight="1">
      <c r="A22" s="104"/>
      <c r="B22" s="105"/>
      <c r="C22" s="106" t="s">
        <v>51</v>
      </c>
      <c r="D22" s="107">
        <v>8.70669195</v>
      </c>
      <c r="E22" s="107">
        <v>7.72798697</v>
      </c>
      <c r="F22" s="107">
        <v>6.0035629</v>
      </c>
      <c r="G22" s="107">
        <v>5.25801034</v>
      </c>
      <c r="H22" s="107">
        <v>4.69056042</v>
      </c>
      <c r="I22" s="107">
        <v>4.92093707</v>
      </c>
      <c r="J22" s="107">
        <v>4.93682665</v>
      </c>
      <c r="K22" s="107">
        <v>4.66189114</v>
      </c>
      <c r="L22" s="107">
        <v>4.22369031</v>
      </c>
      <c r="M22" s="107">
        <v>4.68309203</v>
      </c>
      <c r="N22" s="107">
        <v>4.56189246</v>
      </c>
      <c r="O22" s="107">
        <v>4.2100788</v>
      </c>
      <c r="P22" s="107">
        <v>4.03157027</v>
      </c>
      <c r="Q22" s="107">
        <v>3.31578133</v>
      </c>
      <c r="R22" s="107">
        <v>2.83510465</v>
      </c>
      <c r="S22" s="107">
        <v>3.81598992</v>
      </c>
      <c r="T22" s="107">
        <v>3.40790402</v>
      </c>
      <c r="U22" s="107">
        <v>4.41149147</v>
      </c>
      <c r="V22" s="107">
        <v>4.46818247</v>
      </c>
      <c r="W22" s="107">
        <v>4.71000832</v>
      </c>
      <c r="X22" s="107">
        <v>4.70614781</v>
      </c>
      <c r="Y22" s="107">
        <v>5.72519458</v>
      </c>
      <c r="Z22" s="107">
        <v>4.63463659</v>
      </c>
      <c r="AA22" s="107">
        <v>4.68016082</v>
      </c>
      <c r="AB22" s="107">
        <v>4.44958641</v>
      </c>
      <c r="AC22" s="107">
        <v>4.21878385</v>
      </c>
      <c r="AD22" s="107">
        <v>3.97260555</v>
      </c>
      <c r="AE22" s="107">
        <v>5.42914478</v>
      </c>
      <c r="AF22" s="107">
        <v>5.0100148</v>
      </c>
      <c r="AG22" s="107">
        <v>4.83799467</v>
      </c>
      <c r="AH22" s="107">
        <v>4.16940123</v>
      </c>
      <c r="AI22" s="107">
        <v>3.81542257</v>
      </c>
      <c r="AJ22" s="107">
        <v>3.99553563</v>
      </c>
      <c r="AK22" s="107">
        <v>4.20550179</v>
      </c>
    </row>
    <row r="23" spans="1:37" ht="15" customHeight="1">
      <c r="A23" s="104"/>
      <c r="B23" s="105"/>
      <c r="C23" s="106" t="s">
        <v>52</v>
      </c>
      <c r="D23" s="107">
        <v>52.75096411</v>
      </c>
      <c r="E23" s="107">
        <v>51.99706545</v>
      </c>
      <c r="F23" s="107">
        <v>51.22951842</v>
      </c>
      <c r="G23" s="107">
        <v>50.22838657</v>
      </c>
      <c r="H23" s="107">
        <v>49.62310261</v>
      </c>
      <c r="I23" s="107">
        <v>48.44521392</v>
      </c>
      <c r="J23" s="107">
        <v>48.65508717</v>
      </c>
      <c r="K23" s="107">
        <v>48.17666051</v>
      </c>
      <c r="L23" s="107">
        <v>44.30104328</v>
      </c>
      <c r="M23" s="107">
        <v>44.42019555</v>
      </c>
      <c r="N23" s="107">
        <v>45.48108656</v>
      </c>
      <c r="O23" s="107">
        <v>45.71078952</v>
      </c>
      <c r="P23" s="107">
        <v>45.79891487</v>
      </c>
      <c r="Q23" s="107">
        <v>45.59615352</v>
      </c>
      <c r="R23" s="107">
        <v>45.054609</v>
      </c>
      <c r="S23" s="107">
        <v>47.02370416</v>
      </c>
      <c r="T23" s="107">
        <v>47.27369528</v>
      </c>
      <c r="U23" s="107">
        <v>48.2657901</v>
      </c>
      <c r="V23" s="107">
        <v>48.31128131</v>
      </c>
      <c r="W23" s="107">
        <v>50.15797026</v>
      </c>
      <c r="X23" s="107">
        <v>50.44751333</v>
      </c>
      <c r="Y23" s="107">
        <v>50.81352815</v>
      </c>
      <c r="Z23" s="107">
        <v>48.85163436</v>
      </c>
      <c r="AA23" s="107">
        <v>48.93382195</v>
      </c>
      <c r="AB23" s="107">
        <v>49.21256262</v>
      </c>
      <c r="AC23" s="107">
        <v>49.25719668</v>
      </c>
      <c r="AD23" s="107">
        <v>47.85782015</v>
      </c>
      <c r="AE23" s="107">
        <v>46.60000647</v>
      </c>
      <c r="AF23" s="107">
        <v>48.35278319</v>
      </c>
      <c r="AG23" s="107">
        <v>46.81056452</v>
      </c>
      <c r="AH23" s="107">
        <v>45.79292927</v>
      </c>
      <c r="AI23" s="107">
        <v>45.75689283</v>
      </c>
      <c r="AJ23" s="107">
        <v>45.51148998</v>
      </c>
      <c r="AK23" s="107">
        <v>45.10978894</v>
      </c>
    </row>
    <row r="24" spans="1:37" ht="15" customHeight="1">
      <c r="A24" s="104"/>
      <c r="B24" s="105"/>
      <c r="C24" s="106" t="s">
        <v>53</v>
      </c>
      <c r="D24" s="107">
        <v>22.7772468</v>
      </c>
      <c r="E24" s="107">
        <v>24.50929048</v>
      </c>
      <c r="F24" s="107">
        <v>25.66074078</v>
      </c>
      <c r="G24" s="107">
        <v>27.92788095</v>
      </c>
      <c r="H24" s="107">
        <v>24.69500212</v>
      </c>
      <c r="I24" s="107">
        <v>23.63409615</v>
      </c>
      <c r="J24" s="107">
        <v>25.13071493</v>
      </c>
      <c r="K24" s="107">
        <v>28.13026287</v>
      </c>
      <c r="L24" s="107">
        <v>26.46026195</v>
      </c>
      <c r="M24" s="107">
        <v>25.48782859</v>
      </c>
      <c r="N24" s="107">
        <v>27.3515141</v>
      </c>
      <c r="O24" s="107">
        <v>26.57616683</v>
      </c>
      <c r="P24" s="107">
        <v>25.57826962</v>
      </c>
      <c r="Q24" s="107">
        <v>26.70632667</v>
      </c>
      <c r="R24" s="107">
        <v>27.67196279</v>
      </c>
      <c r="S24" s="107">
        <v>27.47538565</v>
      </c>
      <c r="T24" s="107">
        <v>28.26653652</v>
      </c>
      <c r="U24" s="107">
        <v>28.10487909</v>
      </c>
      <c r="V24" s="107">
        <v>27.50565746</v>
      </c>
      <c r="W24" s="107">
        <v>29.56291353</v>
      </c>
      <c r="X24" s="107">
        <v>27.54790593</v>
      </c>
      <c r="Y24" s="107">
        <v>29.87807685</v>
      </c>
      <c r="Z24" s="107">
        <v>27.15452339</v>
      </c>
      <c r="AA24" s="107">
        <v>29.74318787</v>
      </c>
      <c r="AB24" s="107">
        <v>29.45806507</v>
      </c>
      <c r="AC24" s="107">
        <v>31.34101578</v>
      </c>
      <c r="AD24" s="107">
        <v>32.01474837</v>
      </c>
      <c r="AE24" s="107">
        <v>31.97301163</v>
      </c>
      <c r="AF24" s="107">
        <v>34.04006655</v>
      </c>
      <c r="AG24" s="107">
        <v>33.06981747</v>
      </c>
      <c r="AH24" s="107">
        <v>35.29155142</v>
      </c>
      <c r="AI24" s="107">
        <v>34.99878455</v>
      </c>
      <c r="AJ24" s="107">
        <v>36.71802592</v>
      </c>
      <c r="AK24" s="107">
        <v>37.08413536</v>
      </c>
    </row>
    <row r="25" spans="1:37" ht="15" customHeight="1">
      <c r="A25" s="104"/>
      <c r="B25" s="105" t="s">
        <v>175</v>
      </c>
      <c r="C25" s="106"/>
      <c r="D25" s="107">
        <v>67.84323936</v>
      </c>
      <c r="E25" s="107">
        <v>67.69568433</v>
      </c>
      <c r="F25" s="107">
        <v>69.78075868</v>
      </c>
      <c r="G25" s="107">
        <v>70.39918708</v>
      </c>
      <c r="H25" s="107">
        <v>69.7054073</v>
      </c>
      <c r="I25" s="107">
        <v>70.01308232</v>
      </c>
      <c r="J25" s="107">
        <v>69.7888068</v>
      </c>
      <c r="K25" s="107">
        <v>70.85920517</v>
      </c>
      <c r="L25" s="107">
        <v>69.23200199</v>
      </c>
      <c r="M25" s="107">
        <v>68.91369743</v>
      </c>
      <c r="N25" s="107">
        <v>69.47166683</v>
      </c>
      <c r="O25" s="107">
        <v>69.72420682</v>
      </c>
      <c r="P25" s="107">
        <v>69.44273144</v>
      </c>
      <c r="Q25" s="107">
        <v>68.83430643</v>
      </c>
      <c r="R25" s="107">
        <v>67.1316379</v>
      </c>
      <c r="S25" s="107">
        <v>71.18364835</v>
      </c>
      <c r="T25" s="107">
        <v>70.20119248</v>
      </c>
      <c r="U25" s="107">
        <v>70.50890687</v>
      </c>
      <c r="V25" s="107">
        <v>68.70494373</v>
      </c>
      <c r="W25" s="107">
        <v>71.34234235</v>
      </c>
      <c r="X25" s="107">
        <v>71.51372859</v>
      </c>
      <c r="Y25" s="107">
        <v>72.16636303</v>
      </c>
      <c r="Z25" s="107">
        <v>69.10047869</v>
      </c>
      <c r="AA25" s="107">
        <v>71.58478532</v>
      </c>
      <c r="AB25" s="107">
        <v>72.80436155</v>
      </c>
      <c r="AC25" s="107">
        <v>73.10658872</v>
      </c>
      <c r="AD25" s="107">
        <v>72.23304479</v>
      </c>
      <c r="AE25" s="107">
        <v>71.12231243</v>
      </c>
      <c r="AF25" s="107">
        <v>72.34355136</v>
      </c>
      <c r="AG25" s="107">
        <v>71.08506466</v>
      </c>
      <c r="AH25" s="107">
        <v>69.89368029</v>
      </c>
      <c r="AI25" s="107">
        <v>69.41534659</v>
      </c>
      <c r="AJ25" s="107">
        <v>70.67907805</v>
      </c>
      <c r="AK25" s="107">
        <v>69.06553708</v>
      </c>
    </row>
    <row r="26" spans="1:37" ht="15" customHeight="1">
      <c r="A26" s="104"/>
      <c r="B26" s="105"/>
      <c r="C26" s="106" t="s">
        <v>51</v>
      </c>
      <c r="D26" s="107">
        <v>10.41706925</v>
      </c>
      <c r="E26" s="107">
        <v>8.33486202</v>
      </c>
      <c r="F26" s="107">
        <v>8.00000661</v>
      </c>
      <c r="G26" s="107">
        <v>8.24936144</v>
      </c>
      <c r="H26" s="107">
        <v>6.24021934</v>
      </c>
      <c r="I26" s="107">
        <v>7.96894057</v>
      </c>
      <c r="J26" s="107">
        <v>6.90254381</v>
      </c>
      <c r="K26" s="107">
        <v>5.50830507</v>
      </c>
      <c r="L26" s="107">
        <v>7.52727239</v>
      </c>
      <c r="M26" s="107">
        <v>5.55009489</v>
      </c>
      <c r="N26" s="107">
        <v>7.06708742</v>
      </c>
      <c r="O26" s="107">
        <v>4.69394488</v>
      </c>
      <c r="P26" s="107">
        <v>5.23593607</v>
      </c>
      <c r="Q26" s="107">
        <v>5.72895859</v>
      </c>
      <c r="R26" s="107">
        <v>3.30743539</v>
      </c>
      <c r="S26" s="107">
        <v>5.32052389</v>
      </c>
      <c r="T26" s="107">
        <v>4.80564579</v>
      </c>
      <c r="U26" s="107">
        <v>5.91080353</v>
      </c>
      <c r="V26" s="107">
        <v>3.51514686</v>
      </c>
      <c r="W26" s="107">
        <v>4.13254379</v>
      </c>
      <c r="X26" s="107">
        <v>11.45076167</v>
      </c>
      <c r="Y26" s="107">
        <v>12.68414341</v>
      </c>
      <c r="Z26" s="107">
        <v>8.00840887</v>
      </c>
      <c r="AA26" s="107">
        <v>7.72888868</v>
      </c>
      <c r="AB26" s="107">
        <v>9.19306471</v>
      </c>
      <c r="AC26" s="107">
        <v>10.67283749</v>
      </c>
      <c r="AD26" s="107">
        <v>8.39378576</v>
      </c>
      <c r="AE26" s="107">
        <v>14.6690523</v>
      </c>
      <c r="AF26" s="107">
        <v>10.02607595</v>
      </c>
      <c r="AG26" s="107">
        <v>8.48109603</v>
      </c>
      <c r="AH26" s="107">
        <v>8.21422233</v>
      </c>
      <c r="AI26" s="107">
        <v>7.00931772</v>
      </c>
      <c r="AJ26" s="107">
        <v>10.50101221</v>
      </c>
      <c r="AK26" s="107">
        <v>10.76448083</v>
      </c>
    </row>
    <row r="27" spans="1:37" ht="15" customHeight="1">
      <c r="A27" s="104"/>
      <c r="B27" s="105"/>
      <c r="C27" s="106" t="s">
        <v>52</v>
      </c>
      <c r="D27" s="107">
        <v>74.07292681</v>
      </c>
      <c r="E27" s="107">
        <v>73.75414212</v>
      </c>
      <c r="F27" s="107">
        <v>75.5207979</v>
      </c>
      <c r="G27" s="107">
        <v>75.37559279</v>
      </c>
      <c r="H27" s="107">
        <v>74.67888828</v>
      </c>
      <c r="I27" s="107">
        <v>74.73851961</v>
      </c>
      <c r="J27" s="107">
        <v>74.71925437</v>
      </c>
      <c r="K27" s="107">
        <v>75.45850594</v>
      </c>
      <c r="L27" s="107">
        <v>73.5996048</v>
      </c>
      <c r="M27" s="107">
        <v>73.35510721</v>
      </c>
      <c r="N27" s="107">
        <v>73.86975903</v>
      </c>
      <c r="O27" s="107">
        <v>74.07892276</v>
      </c>
      <c r="P27" s="107">
        <v>73.50614712</v>
      </c>
      <c r="Q27" s="107">
        <v>72.99418742</v>
      </c>
      <c r="R27" s="107">
        <v>71.51067158</v>
      </c>
      <c r="S27" s="107">
        <v>75.08313408</v>
      </c>
      <c r="T27" s="107">
        <v>73.80601023</v>
      </c>
      <c r="U27" s="107">
        <v>74.56993477</v>
      </c>
      <c r="V27" s="107">
        <v>72.93580998</v>
      </c>
      <c r="W27" s="107">
        <v>75.67306825</v>
      </c>
      <c r="X27" s="107">
        <v>75.26336305</v>
      </c>
      <c r="Y27" s="107">
        <v>75.96304526</v>
      </c>
      <c r="Z27" s="107">
        <v>72.88180731</v>
      </c>
      <c r="AA27" s="107">
        <v>74.90676285</v>
      </c>
      <c r="AB27" s="107">
        <v>76.00162838</v>
      </c>
      <c r="AC27" s="107">
        <v>76.00811597</v>
      </c>
      <c r="AD27" s="107">
        <v>74.99942616</v>
      </c>
      <c r="AE27" s="107">
        <v>73.42046424</v>
      </c>
      <c r="AF27" s="107">
        <v>75.4820359</v>
      </c>
      <c r="AG27" s="107">
        <v>74.55703001</v>
      </c>
      <c r="AH27" s="107">
        <v>73.07107333</v>
      </c>
      <c r="AI27" s="107">
        <v>72.07447245</v>
      </c>
      <c r="AJ27" s="107">
        <v>73.33306701</v>
      </c>
      <c r="AK27" s="107">
        <v>71.66444881</v>
      </c>
    </row>
    <row r="28" spans="1:37" ht="15" customHeight="1">
      <c r="A28" s="104"/>
      <c r="B28" s="105"/>
      <c r="C28" s="106" t="s">
        <v>53</v>
      </c>
      <c r="D28" s="107">
        <v>40.44796025</v>
      </c>
      <c r="E28" s="107">
        <v>40.60669651</v>
      </c>
      <c r="F28" s="107">
        <v>40.05877962</v>
      </c>
      <c r="G28" s="107">
        <v>45.84910745</v>
      </c>
      <c r="H28" s="107">
        <v>43.04763735</v>
      </c>
      <c r="I28" s="107">
        <v>38.12450183</v>
      </c>
      <c r="J28" s="107">
        <v>43.03691788</v>
      </c>
      <c r="K28" s="107">
        <v>50.33957998</v>
      </c>
      <c r="L28" s="107">
        <v>49.52723323</v>
      </c>
      <c r="M28" s="107">
        <v>45.94440387</v>
      </c>
      <c r="N28" s="107">
        <v>50.27211496</v>
      </c>
      <c r="O28" s="107">
        <v>49.65570457</v>
      </c>
      <c r="P28" s="107">
        <v>48.07080435</v>
      </c>
      <c r="Q28" s="107">
        <v>47.76979464</v>
      </c>
      <c r="R28" s="107">
        <v>46.45968827</v>
      </c>
      <c r="S28" s="107">
        <v>44.34873211</v>
      </c>
      <c r="T28" s="107">
        <v>56.60168373</v>
      </c>
      <c r="U28" s="107">
        <v>53.95207118</v>
      </c>
      <c r="V28" s="107">
        <v>42.38379008</v>
      </c>
      <c r="W28" s="107">
        <v>46.00244726</v>
      </c>
      <c r="X28" s="107">
        <v>51.59900105</v>
      </c>
      <c r="Y28" s="107">
        <v>46.48079875</v>
      </c>
      <c r="Z28" s="107">
        <v>46.71907651</v>
      </c>
      <c r="AA28" s="107">
        <v>46.96180206</v>
      </c>
      <c r="AB28" s="107">
        <v>44.44417515</v>
      </c>
      <c r="AC28" s="107">
        <v>50.66891603</v>
      </c>
      <c r="AD28" s="107">
        <v>50.59286693</v>
      </c>
      <c r="AE28" s="107">
        <v>55.1435848</v>
      </c>
      <c r="AF28" s="107">
        <v>52.07880338</v>
      </c>
      <c r="AG28" s="107">
        <v>48.88339766</v>
      </c>
      <c r="AH28" s="107">
        <v>50.5504662</v>
      </c>
      <c r="AI28" s="107">
        <v>50.32476048</v>
      </c>
      <c r="AJ28" s="107">
        <v>53.9608202</v>
      </c>
      <c r="AK28" s="107">
        <v>54.09447096</v>
      </c>
    </row>
    <row r="29" spans="1:37" ht="15" customHeight="1">
      <c r="A29" s="104"/>
      <c r="B29" s="105" t="s">
        <v>131</v>
      </c>
      <c r="C29" s="106"/>
      <c r="D29" s="107">
        <v>40.41297045</v>
      </c>
      <c r="E29" s="107">
        <v>40.18719773</v>
      </c>
      <c r="F29" s="107">
        <v>39.30028847</v>
      </c>
      <c r="G29" s="107">
        <v>38.75486396</v>
      </c>
      <c r="H29" s="107">
        <v>38.29682174</v>
      </c>
      <c r="I29" s="107">
        <v>37.1543319</v>
      </c>
      <c r="J29" s="107">
        <v>37.8186753</v>
      </c>
      <c r="K29" s="107">
        <v>37.30252023</v>
      </c>
      <c r="L29" s="107">
        <v>35.11282992</v>
      </c>
      <c r="M29" s="107">
        <v>35.44501169</v>
      </c>
      <c r="N29" s="107">
        <v>36.51584568</v>
      </c>
      <c r="O29" s="107">
        <v>36.93699393</v>
      </c>
      <c r="P29" s="107">
        <v>37.42758468</v>
      </c>
      <c r="Q29" s="107">
        <v>37.30460397</v>
      </c>
      <c r="R29" s="107">
        <v>36.74601676</v>
      </c>
      <c r="S29" s="107">
        <v>38.52127179</v>
      </c>
      <c r="T29" s="107">
        <v>38.95929436</v>
      </c>
      <c r="U29" s="107">
        <v>39.94259465</v>
      </c>
      <c r="V29" s="107">
        <v>40.27957561</v>
      </c>
      <c r="W29" s="107">
        <v>41.93825148</v>
      </c>
      <c r="X29" s="107">
        <v>41.79221436</v>
      </c>
      <c r="Y29" s="107">
        <v>42.51251135</v>
      </c>
      <c r="Z29" s="107">
        <v>41.02682696</v>
      </c>
      <c r="AA29" s="107">
        <v>39.71925816</v>
      </c>
      <c r="AB29" s="107">
        <v>39.90262685</v>
      </c>
      <c r="AC29" s="107">
        <v>39.82281604</v>
      </c>
      <c r="AD29" s="107">
        <v>38.77685012</v>
      </c>
      <c r="AE29" s="107">
        <v>37.76829511</v>
      </c>
      <c r="AF29" s="107">
        <v>39.36341701</v>
      </c>
      <c r="AG29" s="107">
        <v>38.14947618</v>
      </c>
      <c r="AH29" s="107">
        <v>37.28645884</v>
      </c>
      <c r="AI29" s="107">
        <v>37.59823119</v>
      </c>
      <c r="AJ29" s="107">
        <v>37.35911628</v>
      </c>
      <c r="AK29" s="107">
        <v>37.29646091</v>
      </c>
    </row>
    <row r="30" spans="1:37" ht="15" customHeight="1">
      <c r="A30" s="104"/>
      <c r="B30" s="105"/>
      <c r="C30" s="106" t="s">
        <v>51</v>
      </c>
      <c r="D30" s="107">
        <v>8.52012077</v>
      </c>
      <c r="E30" s="107">
        <v>7.66057623</v>
      </c>
      <c r="F30" s="107">
        <v>5.8034743</v>
      </c>
      <c r="G30" s="107">
        <v>4.97854561</v>
      </c>
      <c r="H30" s="107">
        <v>4.53554642</v>
      </c>
      <c r="I30" s="107">
        <v>4.66576894</v>
      </c>
      <c r="J30" s="107">
        <v>4.75566912</v>
      </c>
      <c r="K30" s="107">
        <v>4.58766227</v>
      </c>
      <c r="L30" s="107">
        <v>4.02952257</v>
      </c>
      <c r="M30" s="107">
        <v>4.63067353</v>
      </c>
      <c r="N30" s="107">
        <v>4.40333234</v>
      </c>
      <c r="O30" s="107">
        <v>4.17954432</v>
      </c>
      <c r="P30" s="107">
        <v>3.95159555</v>
      </c>
      <c r="Q30" s="107">
        <v>3.1382955</v>
      </c>
      <c r="R30" s="107">
        <v>2.79821309</v>
      </c>
      <c r="S30" s="107">
        <v>3.73291802</v>
      </c>
      <c r="T30" s="107">
        <v>3.32930803</v>
      </c>
      <c r="U30" s="107">
        <v>4.31945408</v>
      </c>
      <c r="V30" s="107">
        <v>4.5209484</v>
      </c>
      <c r="W30" s="107">
        <v>4.74174873</v>
      </c>
      <c r="X30" s="107">
        <v>4.32951719</v>
      </c>
      <c r="Y30" s="107">
        <v>5.36815306</v>
      </c>
      <c r="Z30" s="107">
        <v>4.44029191</v>
      </c>
      <c r="AA30" s="107">
        <v>4.46577895</v>
      </c>
      <c r="AB30" s="107">
        <v>4.15315642</v>
      </c>
      <c r="AC30" s="107">
        <v>3.80476284</v>
      </c>
      <c r="AD30" s="107">
        <v>3.70868788</v>
      </c>
      <c r="AE30" s="107">
        <v>4.87806037</v>
      </c>
      <c r="AF30" s="107">
        <v>4.64720286</v>
      </c>
      <c r="AG30" s="107">
        <v>4.55306032</v>
      </c>
      <c r="AH30" s="107">
        <v>3.82360129</v>
      </c>
      <c r="AI30" s="107">
        <v>3.6011757</v>
      </c>
      <c r="AJ30" s="107">
        <v>3.54829456</v>
      </c>
      <c r="AK30" s="107">
        <v>3.74269088</v>
      </c>
    </row>
    <row r="31" spans="1:37" ht="15" customHeight="1">
      <c r="A31" s="104"/>
      <c r="B31" s="105"/>
      <c r="C31" s="106" t="s">
        <v>52</v>
      </c>
      <c r="D31" s="107">
        <v>47.61034219</v>
      </c>
      <c r="E31" s="107">
        <v>46.84437781</v>
      </c>
      <c r="F31" s="107">
        <v>45.68852141</v>
      </c>
      <c r="G31" s="107">
        <v>44.61881329</v>
      </c>
      <c r="H31" s="107">
        <v>43.92590049</v>
      </c>
      <c r="I31" s="107">
        <v>42.65602222</v>
      </c>
      <c r="J31" s="107">
        <v>43.12116435</v>
      </c>
      <c r="K31" s="107">
        <v>42.40351273</v>
      </c>
      <c r="L31" s="107">
        <v>40.05330569</v>
      </c>
      <c r="M31" s="107">
        <v>40.1884709</v>
      </c>
      <c r="N31" s="107">
        <v>41.30368226</v>
      </c>
      <c r="O31" s="107">
        <v>41.56554782</v>
      </c>
      <c r="P31" s="107">
        <v>41.70733665</v>
      </c>
      <c r="Q31" s="107">
        <v>41.49532587</v>
      </c>
      <c r="R31" s="107">
        <v>40.98577761</v>
      </c>
      <c r="S31" s="107">
        <v>42.96416135</v>
      </c>
      <c r="T31" s="107">
        <v>43.63431037</v>
      </c>
      <c r="U31" s="107">
        <v>44.67545445</v>
      </c>
      <c r="V31" s="107">
        <v>45.02637264</v>
      </c>
      <c r="W31" s="107">
        <v>46.82678145</v>
      </c>
      <c r="X31" s="107">
        <v>47.01570043</v>
      </c>
      <c r="Y31" s="107">
        <v>47.47717251</v>
      </c>
      <c r="Z31" s="107">
        <v>45.64481251</v>
      </c>
      <c r="AA31" s="107">
        <v>43.79672822</v>
      </c>
      <c r="AB31" s="107">
        <v>43.9124127</v>
      </c>
      <c r="AC31" s="107">
        <v>43.85455569</v>
      </c>
      <c r="AD31" s="107">
        <v>42.51959814</v>
      </c>
      <c r="AE31" s="107">
        <v>41.29162649</v>
      </c>
      <c r="AF31" s="107">
        <v>42.92341046</v>
      </c>
      <c r="AG31" s="107">
        <v>41.40218302</v>
      </c>
      <c r="AH31" s="107">
        <v>40.17901583</v>
      </c>
      <c r="AI31" s="107">
        <v>40.36726165</v>
      </c>
      <c r="AJ31" s="107">
        <v>40.07673235</v>
      </c>
      <c r="AK31" s="107">
        <v>39.97248157</v>
      </c>
    </row>
    <row r="32" spans="1:37" ht="15" customHeight="1">
      <c r="A32" s="104"/>
      <c r="B32" s="105"/>
      <c r="C32" s="106" t="s">
        <v>53</v>
      </c>
      <c r="D32" s="107">
        <v>18.45770187</v>
      </c>
      <c r="E32" s="107">
        <v>20.75647451</v>
      </c>
      <c r="F32" s="107">
        <v>22.34903045</v>
      </c>
      <c r="G32" s="107">
        <v>23.78925003</v>
      </c>
      <c r="H32" s="107">
        <v>20.92472106</v>
      </c>
      <c r="I32" s="107">
        <v>20.10398379</v>
      </c>
      <c r="J32" s="107">
        <v>20.4786614</v>
      </c>
      <c r="K32" s="107">
        <v>22.41275026</v>
      </c>
      <c r="L32" s="107">
        <v>22.64110435</v>
      </c>
      <c r="M32" s="107">
        <v>22.43694609</v>
      </c>
      <c r="N32" s="107">
        <v>23.36567753</v>
      </c>
      <c r="O32" s="107">
        <v>22.57431957</v>
      </c>
      <c r="P32" s="107">
        <v>21.64117431</v>
      </c>
      <c r="Q32" s="107">
        <v>22.96108904</v>
      </c>
      <c r="R32" s="107">
        <v>24.55746364</v>
      </c>
      <c r="S32" s="107">
        <v>24.51320509</v>
      </c>
      <c r="T32" s="107">
        <v>24.36329127</v>
      </c>
      <c r="U32" s="107">
        <v>23.92635404</v>
      </c>
      <c r="V32" s="107">
        <v>25.06558171</v>
      </c>
      <c r="W32" s="107">
        <v>26.96103812</v>
      </c>
      <c r="X32" s="107">
        <v>23.79082651</v>
      </c>
      <c r="Y32" s="107">
        <v>27.17202704</v>
      </c>
      <c r="Z32" s="107">
        <v>24.21816021</v>
      </c>
      <c r="AA32" s="107">
        <v>25.7971017</v>
      </c>
      <c r="AB32" s="107">
        <v>26.00625696</v>
      </c>
      <c r="AC32" s="107">
        <v>27.10618741</v>
      </c>
      <c r="AD32" s="107">
        <v>27.9486033</v>
      </c>
      <c r="AE32" s="107">
        <v>27.00806236</v>
      </c>
      <c r="AF32" s="107">
        <v>29.37838792</v>
      </c>
      <c r="AG32" s="107">
        <v>28.83143685</v>
      </c>
      <c r="AH32" s="107">
        <v>31.04940299</v>
      </c>
      <c r="AI32" s="107">
        <v>30.90705305</v>
      </c>
      <c r="AJ32" s="107">
        <v>32.36529992</v>
      </c>
      <c r="AK32" s="107">
        <v>32.91760091</v>
      </c>
    </row>
    <row r="33" spans="1:37" ht="9" customHeight="1">
      <c r="A33" s="104"/>
      <c r="B33" s="105"/>
      <c r="C33" s="106"/>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row>
    <row r="34" spans="1:37" ht="33" customHeight="1">
      <c r="A34" s="153" t="s">
        <v>129</v>
      </c>
      <c r="B34" s="154"/>
      <c r="C34" s="154"/>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row>
    <row r="35" spans="1:37" ht="15" customHeight="1">
      <c r="A35" s="104"/>
      <c r="B35" s="105" t="s">
        <v>130</v>
      </c>
      <c r="C35" s="106"/>
      <c r="D35" s="107">
        <v>85.10365054</v>
      </c>
      <c r="E35" s="107">
        <v>84.32116719</v>
      </c>
      <c r="F35" s="107">
        <v>84.2589286</v>
      </c>
      <c r="G35" s="107">
        <v>84.47984346</v>
      </c>
      <c r="H35" s="107">
        <v>83.21257708</v>
      </c>
      <c r="I35" s="107">
        <v>82.96623271</v>
      </c>
      <c r="J35" s="107">
        <v>82.47356944</v>
      </c>
      <c r="K35" s="107">
        <v>82.02724115</v>
      </c>
      <c r="L35" s="107">
        <v>76.90865913</v>
      </c>
      <c r="M35" s="107">
        <v>76.42533222</v>
      </c>
      <c r="N35" s="107">
        <v>77.45629491</v>
      </c>
      <c r="O35" s="107">
        <v>76.35269075</v>
      </c>
      <c r="P35" s="107">
        <v>76.72320241</v>
      </c>
      <c r="Q35" s="107">
        <v>75.93275928</v>
      </c>
      <c r="R35" s="107">
        <v>76.60616297</v>
      </c>
      <c r="S35" s="107">
        <v>75.25869885</v>
      </c>
      <c r="T35" s="107">
        <v>76.48412107</v>
      </c>
      <c r="U35" s="107">
        <v>75.26323187</v>
      </c>
      <c r="V35" s="107">
        <v>75.62755725</v>
      </c>
      <c r="W35" s="107">
        <v>76.04603608</v>
      </c>
      <c r="X35" s="107">
        <v>77.42965054</v>
      </c>
      <c r="Y35" s="107">
        <v>76.83187607</v>
      </c>
      <c r="Z35" s="107">
        <v>76.50099249</v>
      </c>
      <c r="AA35" s="107">
        <v>78.02514281</v>
      </c>
      <c r="AB35" s="107">
        <v>78.41250204</v>
      </c>
      <c r="AC35" s="107">
        <v>78.42950813</v>
      </c>
      <c r="AD35" s="107">
        <v>79.1124138</v>
      </c>
      <c r="AE35" s="107">
        <v>79.30699752</v>
      </c>
      <c r="AF35" s="107">
        <v>79.88840079</v>
      </c>
      <c r="AG35" s="107">
        <v>79.5904115</v>
      </c>
      <c r="AH35" s="107">
        <v>80.08774477</v>
      </c>
      <c r="AI35" s="107">
        <v>80.73732644</v>
      </c>
      <c r="AJ35" s="107">
        <v>80.8683663</v>
      </c>
      <c r="AK35" s="107">
        <v>80.8975969</v>
      </c>
    </row>
    <row r="36" spans="1:37" ht="15" customHeight="1">
      <c r="A36" s="104"/>
      <c r="B36" s="105"/>
      <c r="C36" s="106" t="s">
        <v>51</v>
      </c>
      <c r="D36" s="107">
        <v>47.02905217</v>
      </c>
      <c r="E36" s="107">
        <v>41.67201775</v>
      </c>
      <c r="F36" s="107">
        <v>37.59401642</v>
      </c>
      <c r="G36" s="107">
        <v>35.41445367</v>
      </c>
      <c r="H36" s="107">
        <v>29.23778364</v>
      </c>
      <c r="I36" s="107">
        <v>30.72358244</v>
      </c>
      <c r="J36" s="107">
        <v>30.50685683</v>
      </c>
      <c r="K36" s="107">
        <v>28.11830546</v>
      </c>
      <c r="L36" s="107">
        <v>20.86624441</v>
      </c>
      <c r="M36" s="107">
        <v>20.76966723</v>
      </c>
      <c r="N36" s="107">
        <v>20.42322067</v>
      </c>
      <c r="O36" s="107">
        <v>18.36690863</v>
      </c>
      <c r="P36" s="107">
        <v>17.4115888</v>
      </c>
      <c r="Q36" s="107">
        <v>14.36290732</v>
      </c>
      <c r="R36" s="107">
        <v>12.12349349</v>
      </c>
      <c r="S36" s="107">
        <v>14.03982098</v>
      </c>
      <c r="T36" s="107">
        <v>13.28120609</v>
      </c>
      <c r="U36" s="107">
        <v>15.22817088</v>
      </c>
      <c r="V36" s="107">
        <v>16.25490428</v>
      </c>
      <c r="W36" s="107">
        <v>15.78621579</v>
      </c>
      <c r="X36" s="107">
        <v>17.16177734</v>
      </c>
      <c r="Y36" s="107">
        <v>18.47029901</v>
      </c>
      <c r="Z36" s="107">
        <v>16.96046952</v>
      </c>
      <c r="AA36" s="107">
        <v>17.62743312</v>
      </c>
      <c r="AB36" s="107">
        <v>18.00005128</v>
      </c>
      <c r="AC36" s="107">
        <v>16.58457622</v>
      </c>
      <c r="AD36" s="107">
        <v>16.70061418</v>
      </c>
      <c r="AE36" s="107">
        <v>21.65839883</v>
      </c>
      <c r="AF36" s="107">
        <v>20.54885524</v>
      </c>
      <c r="AG36" s="107">
        <v>19.71642504</v>
      </c>
      <c r="AH36" s="107">
        <v>17.73813903</v>
      </c>
      <c r="AI36" s="107">
        <v>17.94610712</v>
      </c>
      <c r="AJ36" s="107">
        <v>19.18266678</v>
      </c>
      <c r="AK36" s="107">
        <v>19.32266472</v>
      </c>
    </row>
    <row r="37" spans="1:37" ht="15" customHeight="1">
      <c r="A37" s="104"/>
      <c r="B37" s="105"/>
      <c r="C37" s="106" t="s">
        <v>52</v>
      </c>
      <c r="D37" s="107">
        <v>87.40681152</v>
      </c>
      <c r="E37" s="107">
        <v>86.7073077</v>
      </c>
      <c r="F37" s="107">
        <v>86.45248109</v>
      </c>
      <c r="G37" s="107">
        <v>86.47862354</v>
      </c>
      <c r="H37" s="107">
        <v>85.51885953</v>
      </c>
      <c r="I37" s="107">
        <v>85.24489148</v>
      </c>
      <c r="J37" s="107">
        <v>84.70493006</v>
      </c>
      <c r="K37" s="107">
        <v>84.33304622</v>
      </c>
      <c r="L37" s="107">
        <v>79.92763609</v>
      </c>
      <c r="M37" s="107">
        <v>79.5879815</v>
      </c>
      <c r="N37" s="107">
        <v>80.5666741</v>
      </c>
      <c r="O37" s="107">
        <v>79.3926185</v>
      </c>
      <c r="P37" s="107">
        <v>79.53622317</v>
      </c>
      <c r="Q37" s="107">
        <v>78.74926855</v>
      </c>
      <c r="R37" s="107">
        <v>79.62335167</v>
      </c>
      <c r="S37" s="107">
        <v>78.60683437</v>
      </c>
      <c r="T37" s="107">
        <v>79.82089292</v>
      </c>
      <c r="U37" s="107">
        <v>78.73788793</v>
      </c>
      <c r="V37" s="107">
        <v>78.92538203</v>
      </c>
      <c r="W37" s="107">
        <v>79.62213135</v>
      </c>
      <c r="X37" s="107">
        <v>80.77789257</v>
      </c>
      <c r="Y37" s="107">
        <v>80.38252207</v>
      </c>
      <c r="Z37" s="107">
        <v>79.61752615</v>
      </c>
      <c r="AA37" s="107">
        <v>80.78970253</v>
      </c>
      <c r="AB37" s="107">
        <v>80.94806858</v>
      </c>
      <c r="AC37" s="107">
        <v>81.06792099</v>
      </c>
      <c r="AD37" s="107">
        <v>81.48716872</v>
      </c>
      <c r="AE37" s="107">
        <v>81.81587239</v>
      </c>
      <c r="AF37" s="107">
        <v>82.14371339</v>
      </c>
      <c r="AG37" s="107">
        <v>81.85987763</v>
      </c>
      <c r="AH37" s="107">
        <v>82.12300983</v>
      </c>
      <c r="AI37" s="107">
        <v>82.56776068</v>
      </c>
      <c r="AJ37" s="107">
        <v>82.63220086</v>
      </c>
      <c r="AK37" s="107">
        <v>82.74043784</v>
      </c>
    </row>
    <row r="38" spans="1:37" ht="15" customHeight="1">
      <c r="A38" s="104"/>
      <c r="B38" s="105"/>
      <c r="C38" s="106" t="s">
        <v>53</v>
      </c>
      <c r="D38" s="107">
        <v>73.83972761</v>
      </c>
      <c r="E38" s="107">
        <v>73.50272439</v>
      </c>
      <c r="F38" s="107">
        <v>72.55486076</v>
      </c>
      <c r="G38" s="107">
        <v>74.40896797</v>
      </c>
      <c r="H38" s="107">
        <v>68.18402918</v>
      </c>
      <c r="I38" s="107">
        <v>68.60303077</v>
      </c>
      <c r="J38" s="107">
        <v>66.659516</v>
      </c>
      <c r="K38" s="107">
        <v>68.29045382</v>
      </c>
      <c r="L38" s="107">
        <v>66.1085513</v>
      </c>
      <c r="M38" s="107">
        <v>65.55878634</v>
      </c>
      <c r="N38" s="107">
        <v>66.32541144</v>
      </c>
      <c r="O38" s="107">
        <v>63.22312544</v>
      </c>
      <c r="P38" s="107">
        <v>63.10347555</v>
      </c>
      <c r="Q38" s="107">
        <v>62.90532602</v>
      </c>
      <c r="R38" s="107">
        <v>68.36277274</v>
      </c>
      <c r="S38" s="107">
        <v>59.27676092</v>
      </c>
      <c r="T38" s="107">
        <v>62.79983933</v>
      </c>
      <c r="U38" s="107">
        <v>61.56653551</v>
      </c>
      <c r="V38" s="107">
        <v>61.46456898</v>
      </c>
      <c r="W38" s="107">
        <v>59.74155964</v>
      </c>
      <c r="X38" s="107">
        <v>63.76009624</v>
      </c>
      <c r="Y38" s="107">
        <v>62.6519726</v>
      </c>
      <c r="Z38" s="107">
        <v>61.25069435</v>
      </c>
      <c r="AA38" s="107">
        <v>64.9577517</v>
      </c>
      <c r="AB38" s="107">
        <v>64.30460117</v>
      </c>
      <c r="AC38" s="107">
        <v>65.91140278</v>
      </c>
      <c r="AD38" s="107">
        <v>70.77414565</v>
      </c>
      <c r="AE38" s="107">
        <v>67.5286665</v>
      </c>
      <c r="AF38" s="107">
        <v>72.26653937</v>
      </c>
      <c r="AG38" s="107">
        <v>71.44617985</v>
      </c>
      <c r="AH38" s="107">
        <v>75.37977844</v>
      </c>
      <c r="AI38" s="107">
        <v>73.90125554</v>
      </c>
      <c r="AJ38" s="107">
        <v>75.69201747</v>
      </c>
      <c r="AK38" s="107">
        <v>76.18606643</v>
      </c>
    </row>
    <row r="39" spans="1:37" ht="15" customHeight="1">
      <c r="A39" s="104"/>
      <c r="B39" s="105" t="s">
        <v>175</v>
      </c>
      <c r="C39" s="106"/>
      <c r="D39" s="107">
        <v>89.24080678</v>
      </c>
      <c r="E39" s="107">
        <v>88.22167357</v>
      </c>
      <c r="F39" s="107">
        <v>89.1496989</v>
      </c>
      <c r="G39" s="107">
        <v>89.13811172</v>
      </c>
      <c r="H39" s="107">
        <v>88.37221204</v>
      </c>
      <c r="I39" s="107">
        <v>88.61402609</v>
      </c>
      <c r="J39" s="107">
        <v>87.45890554</v>
      </c>
      <c r="K39" s="107">
        <v>87.5001069</v>
      </c>
      <c r="L39" s="107">
        <v>82.80892338</v>
      </c>
      <c r="M39" s="107">
        <v>83.10613859</v>
      </c>
      <c r="N39" s="107">
        <v>83.62073836</v>
      </c>
      <c r="O39" s="107">
        <v>83.14399688</v>
      </c>
      <c r="P39" s="107">
        <v>82.55245754</v>
      </c>
      <c r="Q39" s="107">
        <v>82.27388168</v>
      </c>
      <c r="R39" s="107">
        <v>83.32823327</v>
      </c>
      <c r="S39" s="107">
        <v>83.9252306</v>
      </c>
      <c r="T39" s="107">
        <v>84.22752355</v>
      </c>
      <c r="U39" s="107">
        <v>83.69593008</v>
      </c>
      <c r="V39" s="107">
        <v>83.10096513</v>
      </c>
      <c r="W39" s="107">
        <v>84.85818724</v>
      </c>
      <c r="X39" s="107">
        <v>85.44919771</v>
      </c>
      <c r="Y39" s="107">
        <v>85.80153209</v>
      </c>
      <c r="Z39" s="107">
        <v>84.71438345</v>
      </c>
      <c r="AA39" s="107">
        <v>87.38601255</v>
      </c>
      <c r="AB39" s="107">
        <v>87.77500966</v>
      </c>
      <c r="AC39" s="107">
        <v>87.60792939</v>
      </c>
      <c r="AD39" s="107">
        <v>88.09538614</v>
      </c>
      <c r="AE39" s="107">
        <v>88.06240844</v>
      </c>
      <c r="AF39" s="107">
        <v>88.90137339</v>
      </c>
      <c r="AG39" s="107">
        <v>87.89149234</v>
      </c>
      <c r="AH39" s="107">
        <v>88.10013783</v>
      </c>
      <c r="AI39" s="107">
        <v>88.14890924</v>
      </c>
      <c r="AJ39" s="107">
        <v>89.03723522</v>
      </c>
      <c r="AK39" s="107">
        <v>88.87141374</v>
      </c>
    </row>
    <row r="40" spans="1:37" ht="15" customHeight="1">
      <c r="A40" s="104"/>
      <c r="B40" s="105"/>
      <c r="C40" s="106" t="s">
        <v>51</v>
      </c>
      <c r="D40" s="107">
        <v>41.76305156</v>
      </c>
      <c r="E40" s="107">
        <v>28.41315369</v>
      </c>
      <c r="F40" s="107">
        <v>31.78884051</v>
      </c>
      <c r="G40" s="107">
        <v>31.30890496</v>
      </c>
      <c r="H40" s="107">
        <v>24.49595647</v>
      </c>
      <c r="I40" s="107">
        <v>27.46982163</v>
      </c>
      <c r="J40" s="107">
        <v>23.51310663</v>
      </c>
      <c r="K40" s="107">
        <v>18.41454778</v>
      </c>
      <c r="L40" s="107">
        <v>17.79221901</v>
      </c>
      <c r="M40" s="107">
        <v>12.50578027</v>
      </c>
      <c r="N40" s="107">
        <v>18.96994802</v>
      </c>
      <c r="O40" s="107">
        <v>11.2655866</v>
      </c>
      <c r="P40" s="107">
        <v>11.64865919</v>
      </c>
      <c r="Q40" s="107">
        <v>12.06767039</v>
      </c>
      <c r="R40" s="107">
        <v>9.37310495</v>
      </c>
      <c r="S40" s="107">
        <v>12.32384715</v>
      </c>
      <c r="T40" s="107">
        <v>11.8733373</v>
      </c>
      <c r="U40" s="107">
        <v>13.34216853</v>
      </c>
      <c r="V40" s="107">
        <v>7.95390764</v>
      </c>
      <c r="W40" s="107">
        <v>9.78982491</v>
      </c>
      <c r="X40" s="107">
        <v>27.85159875</v>
      </c>
      <c r="Y40" s="107">
        <v>27.47027391</v>
      </c>
      <c r="Z40" s="107">
        <v>19.80681926</v>
      </c>
      <c r="AA40" s="107">
        <v>17.33616525</v>
      </c>
      <c r="AB40" s="107">
        <v>21.34264266</v>
      </c>
      <c r="AC40" s="107">
        <v>22.6078588</v>
      </c>
      <c r="AD40" s="107">
        <v>21.33406221</v>
      </c>
      <c r="AE40" s="107">
        <v>30.31772946</v>
      </c>
      <c r="AF40" s="107">
        <v>26.6789216</v>
      </c>
      <c r="AG40" s="107">
        <v>20.58814098</v>
      </c>
      <c r="AH40" s="107">
        <v>21.07976368</v>
      </c>
      <c r="AI40" s="107">
        <v>20.71398523</v>
      </c>
      <c r="AJ40" s="107">
        <v>29.09437018</v>
      </c>
      <c r="AK40" s="107">
        <v>29.08203301</v>
      </c>
    </row>
    <row r="41" spans="1:37" ht="15" customHeight="1">
      <c r="A41" s="104"/>
      <c r="B41" s="105"/>
      <c r="C41" s="106" t="s">
        <v>52</v>
      </c>
      <c r="D41" s="107">
        <v>90.80226536</v>
      </c>
      <c r="E41" s="107">
        <v>90.40713324</v>
      </c>
      <c r="F41" s="107">
        <v>90.81819327</v>
      </c>
      <c r="G41" s="107">
        <v>90.69527528</v>
      </c>
      <c r="H41" s="107">
        <v>90.07135498</v>
      </c>
      <c r="I41" s="107">
        <v>90.34276366</v>
      </c>
      <c r="J41" s="107">
        <v>89.36024852</v>
      </c>
      <c r="K41" s="107">
        <v>89.41839242</v>
      </c>
      <c r="L41" s="107">
        <v>85.27201381</v>
      </c>
      <c r="M41" s="107">
        <v>85.80632511</v>
      </c>
      <c r="N41" s="107">
        <v>85.84668993</v>
      </c>
      <c r="O41" s="107">
        <v>85.61282751</v>
      </c>
      <c r="P41" s="107">
        <v>85.04405651</v>
      </c>
      <c r="Q41" s="107">
        <v>84.77607837</v>
      </c>
      <c r="R41" s="107">
        <v>85.54108352</v>
      </c>
      <c r="S41" s="107">
        <v>86.26074292</v>
      </c>
      <c r="T41" s="107">
        <v>86.381222</v>
      </c>
      <c r="U41" s="107">
        <v>86.1456213</v>
      </c>
      <c r="V41" s="107">
        <v>85.80931961</v>
      </c>
      <c r="W41" s="107">
        <v>87.447333</v>
      </c>
      <c r="X41" s="107">
        <v>87.27314213</v>
      </c>
      <c r="Y41" s="107">
        <v>88.03940195</v>
      </c>
      <c r="Z41" s="107">
        <v>86.77008481</v>
      </c>
      <c r="AA41" s="107">
        <v>89.4584984</v>
      </c>
      <c r="AB41" s="107">
        <v>89.49403087</v>
      </c>
      <c r="AC41" s="107">
        <v>89.22342676</v>
      </c>
      <c r="AD41" s="107">
        <v>89.57490542</v>
      </c>
      <c r="AE41" s="107">
        <v>89.64836366</v>
      </c>
      <c r="AF41" s="107">
        <v>90.51895938</v>
      </c>
      <c r="AG41" s="107">
        <v>89.74896441</v>
      </c>
      <c r="AH41" s="107">
        <v>89.70986339</v>
      </c>
      <c r="AI41" s="107">
        <v>89.56816075</v>
      </c>
      <c r="AJ41" s="107">
        <v>90.37669557</v>
      </c>
      <c r="AK41" s="107">
        <v>90.23819245</v>
      </c>
    </row>
    <row r="42" spans="1:37" ht="15" customHeight="1">
      <c r="A42" s="104"/>
      <c r="B42" s="105"/>
      <c r="C42" s="106" t="s">
        <v>53</v>
      </c>
      <c r="D42" s="107">
        <v>78.80097005</v>
      </c>
      <c r="E42" s="107">
        <v>74.02490795</v>
      </c>
      <c r="F42" s="107">
        <v>73.8993804</v>
      </c>
      <c r="G42" s="107">
        <v>75.62750212</v>
      </c>
      <c r="H42" s="107">
        <v>69.93406635</v>
      </c>
      <c r="I42" s="107">
        <v>68.27069052</v>
      </c>
      <c r="J42" s="107">
        <v>69.39859117</v>
      </c>
      <c r="K42" s="107">
        <v>71.77851054</v>
      </c>
      <c r="L42" s="107">
        <v>64.79220684</v>
      </c>
      <c r="M42" s="107">
        <v>62.98056677</v>
      </c>
      <c r="N42" s="107">
        <v>66.59124786</v>
      </c>
      <c r="O42" s="107">
        <v>66.40180316</v>
      </c>
      <c r="P42" s="107">
        <v>63.6907925</v>
      </c>
      <c r="Q42" s="107">
        <v>68.13002613</v>
      </c>
      <c r="R42" s="107">
        <v>68.29667053</v>
      </c>
      <c r="S42" s="107">
        <v>59.66472971</v>
      </c>
      <c r="T42" s="107">
        <v>68.51239928</v>
      </c>
      <c r="U42" s="107">
        <v>68.03779997</v>
      </c>
      <c r="V42" s="107">
        <v>59.01388025</v>
      </c>
      <c r="W42" s="107">
        <v>61.84086737</v>
      </c>
      <c r="X42" s="107">
        <v>71.20786497</v>
      </c>
      <c r="Y42" s="107">
        <v>62.92686596</v>
      </c>
      <c r="Z42" s="107">
        <v>67.13060553</v>
      </c>
      <c r="AA42" s="107">
        <v>66.52422961</v>
      </c>
      <c r="AB42" s="107">
        <v>67.61301681</v>
      </c>
      <c r="AC42" s="107">
        <v>73.33803428</v>
      </c>
      <c r="AD42" s="107">
        <v>72.07560485</v>
      </c>
      <c r="AE42" s="107">
        <v>72.77198316</v>
      </c>
      <c r="AF42" s="107">
        <v>73.68617267</v>
      </c>
      <c r="AG42" s="107">
        <v>73.06180289</v>
      </c>
      <c r="AH42" s="107">
        <v>76.54809793</v>
      </c>
      <c r="AI42" s="107">
        <v>73.88814375</v>
      </c>
      <c r="AJ42" s="107">
        <v>77.5361217</v>
      </c>
      <c r="AK42" s="107">
        <v>78.58217646</v>
      </c>
    </row>
    <row r="43" spans="1:37" ht="15" customHeight="1">
      <c r="A43" s="104"/>
      <c r="B43" s="105" t="s">
        <v>131</v>
      </c>
      <c r="C43" s="106"/>
      <c r="D43" s="107">
        <v>83.67211217</v>
      </c>
      <c r="E43" s="107">
        <v>82.97510906</v>
      </c>
      <c r="F43" s="107">
        <v>82.57124844</v>
      </c>
      <c r="G43" s="107">
        <v>82.85954477</v>
      </c>
      <c r="H43" s="107">
        <v>81.39074014</v>
      </c>
      <c r="I43" s="107">
        <v>80.98945367</v>
      </c>
      <c r="J43" s="107">
        <v>80.7847701</v>
      </c>
      <c r="K43" s="107">
        <v>80.14445588</v>
      </c>
      <c r="L43" s="107">
        <v>75.47906325</v>
      </c>
      <c r="M43" s="107">
        <v>74.83354894</v>
      </c>
      <c r="N43" s="107">
        <v>75.98326369</v>
      </c>
      <c r="O43" s="107">
        <v>74.7635503</v>
      </c>
      <c r="P43" s="107">
        <v>75.33724064</v>
      </c>
      <c r="Q43" s="107">
        <v>74.41879642</v>
      </c>
      <c r="R43" s="107">
        <v>74.98604078</v>
      </c>
      <c r="S43" s="107">
        <v>73.34816107</v>
      </c>
      <c r="T43" s="107">
        <v>74.88515077</v>
      </c>
      <c r="U43" s="107">
        <v>73.57018301</v>
      </c>
      <c r="V43" s="107">
        <v>74.19247578</v>
      </c>
      <c r="W43" s="107">
        <v>74.42208965</v>
      </c>
      <c r="X43" s="107">
        <v>75.84565152</v>
      </c>
      <c r="Y43" s="107">
        <v>75.16397323</v>
      </c>
      <c r="Z43" s="107">
        <v>74.95091469</v>
      </c>
      <c r="AA43" s="107">
        <v>75.30108527</v>
      </c>
      <c r="AB43" s="107">
        <v>75.65507673</v>
      </c>
      <c r="AC43" s="107">
        <v>75.65507197</v>
      </c>
      <c r="AD43" s="107">
        <v>76.41308091</v>
      </c>
      <c r="AE43" s="107">
        <v>76.62337341</v>
      </c>
      <c r="AF43" s="107">
        <v>77.12791028</v>
      </c>
      <c r="AG43" s="107">
        <v>77.02788886</v>
      </c>
      <c r="AH43" s="107">
        <v>77.44275978</v>
      </c>
      <c r="AI43" s="107">
        <v>78.32300364</v>
      </c>
      <c r="AJ43" s="107">
        <v>78.28964043</v>
      </c>
      <c r="AK43" s="107">
        <v>78.44577374</v>
      </c>
    </row>
    <row r="44" spans="1:37" ht="15" customHeight="1">
      <c r="A44" s="104"/>
      <c r="B44" s="105"/>
      <c r="C44" s="106" t="s">
        <v>51</v>
      </c>
      <c r="D44" s="107">
        <v>47.83345365</v>
      </c>
      <c r="E44" s="107">
        <v>44.16264467</v>
      </c>
      <c r="F44" s="107">
        <v>38.56704275</v>
      </c>
      <c r="G44" s="107">
        <v>36.14823712</v>
      </c>
      <c r="H44" s="107">
        <v>30.0380378</v>
      </c>
      <c r="I44" s="107">
        <v>31.25289024</v>
      </c>
      <c r="J44" s="107">
        <v>31.77090183</v>
      </c>
      <c r="K44" s="107">
        <v>29.77017941</v>
      </c>
      <c r="L44" s="107">
        <v>21.26971798</v>
      </c>
      <c r="M44" s="107">
        <v>21.81422786</v>
      </c>
      <c r="N44" s="107">
        <v>20.58340113</v>
      </c>
      <c r="O44" s="107">
        <v>19.22581247</v>
      </c>
      <c r="P44" s="107">
        <v>18.20399959</v>
      </c>
      <c r="Q44" s="107">
        <v>14.73929652</v>
      </c>
      <c r="R44" s="107">
        <v>12.46105815</v>
      </c>
      <c r="S44" s="107">
        <v>14.19537068</v>
      </c>
      <c r="T44" s="107">
        <v>13.41026799</v>
      </c>
      <c r="U44" s="107">
        <v>15.41116673</v>
      </c>
      <c r="V44" s="107">
        <v>17.01954239</v>
      </c>
      <c r="W44" s="107">
        <v>16.26340732</v>
      </c>
      <c r="X44" s="107">
        <v>16.2411366</v>
      </c>
      <c r="Y44" s="107">
        <v>17.76471633</v>
      </c>
      <c r="Z44" s="107">
        <v>16.71097165</v>
      </c>
      <c r="AA44" s="107">
        <v>17.66354971</v>
      </c>
      <c r="AB44" s="107">
        <v>17.61836379</v>
      </c>
      <c r="AC44" s="107">
        <v>15.82585355</v>
      </c>
      <c r="AD44" s="107">
        <v>16.22454389</v>
      </c>
      <c r="AE44" s="107">
        <v>20.60298406</v>
      </c>
      <c r="AF44" s="107">
        <v>19.83757049</v>
      </c>
      <c r="AG44" s="107">
        <v>19.59554977</v>
      </c>
      <c r="AH44" s="107">
        <v>17.23631013</v>
      </c>
      <c r="AI44" s="107">
        <v>17.63837896</v>
      </c>
      <c r="AJ44" s="107">
        <v>17.93924744</v>
      </c>
      <c r="AK44" s="107">
        <v>18.09061894</v>
      </c>
    </row>
    <row r="45" spans="1:37" ht="15" customHeight="1">
      <c r="A45" s="104"/>
      <c r="B45" s="105"/>
      <c r="C45" s="106" t="s">
        <v>52</v>
      </c>
      <c r="D45" s="107">
        <v>86.19776273</v>
      </c>
      <c r="E45" s="107">
        <v>85.40408272</v>
      </c>
      <c r="F45" s="107">
        <v>84.91342101</v>
      </c>
      <c r="G45" s="107">
        <v>84.98959967</v>
      </c>
      <c r="H45" s="107">
        <v>83.87996192</v>
      </c>
      <c r="I45" s="107">
        <v>83.42875611</v>
      </c>
      <c r="J45" s="107">
        <v>83.11198795</v>
      </c>
      <c r="K45" s="107">
        <v>82.56483524</v>
      </c>
      <c r="L45" s="107">
        <v>78.6149994</v>
      </c>
      <c r="M45" s="107">
        <v>78.07753407</v>
      </c>
      <c r="N45" s="107">
        <v>79.28335974</v>
      </c>
      <c r="O45" s="107">
        <v>77.91831819</v>
      </c>
      <c r="P45" s="107">
        <v>78.21781043</v>
      </c>
      <c r="Q45" s="107">
        <v>77.30233694</v>
      </c>
      <c r="R45" s="107">
        <v>78.17219269</v>
      </c>
      <c r="S45" s="107">
        <v>76.88207114</v>
      </c>
      <c r="T45" s="107">
        <v>78.4387486</v>
      </c>
      <c r="U45" s="107">
        <v>77.22496944</v>
      </c>
      <c r="V45" s="107">
        <v>77.58049979</v>
      </c>
      <c r="W45" s="107">
        <v>78.14673451</v>
      </c>
      <c r="X45" s="107">
        <v>79.46857257</v>
      </c>
      <c r="Y45" s="107">
        <v>78.92554556</v>
      </c>
      <c r="Z45" s="107">
        <v>78.24321915</v>
      </c>
      <c r="AA45" s="107">
        <v>78.22544901</v>
      </c>
      <c r="AB45" s="107">
        <v>78.38496673</v>
      </c>
      <c r="AC45" s="107">
        <v>78.55455338</v>
      </c>
      <c r="AD45" s="107">
        <v>79.01222782</v>
      </c>
      <c r="AE45" s="107">
        <v>79.37528806</v>
      </c>
      <c r="AF45" s="107">
        <v>79.55325175</v>
      </c>
      <c r="AG45" s="107">
        <v>79.40970941</v>
      </c>
      <c r="AH45" s="107">
        <v>79.60330487</v>
      </c>
      <c r="AI45" s="107">
        <v>80.27368528</v>
      </c>
      <c r="AJ45" s="107">
        <v>80.17642185</v>
      </c>
      <c r="AK45" s="107">
        <v>80.42273821</v>
      </c>
    </row>
    <row r="46" spans="1:37" ht="15" customHeight="1">
      <c r="A46" s="104"/>
      <c r="B46" s="105"/>
      <c r="C46" s="106" t="s">
        <v>53</v>
      </c>
      <c r="D46" s="107">
        <v>71.43067358</v>
      </c>
      <c r="E46" s="107">
        <v>73.26700289</v>
      </c>
      <c r="F46" s="107">
        <v>72.01468457</v>
      </c>
      <c r="G46" s="107">
        <v>73.87915938</v>
      </c>
      <c r="H46" s="107">
        <v>67.47045835</v>
      </c>
      <c r="I46" s="107">
        <v>68.75766292</v>
      </c>
      <c r="J46" s="107">
        <v>65.25334901</v>
      </c>
      <c r="K46" s="107">
        <v>66.42407008</v>
      </c>
      <c r="L46" s="107">
        <v>66.59859557</v>
      </c>
      <c r="M46" s="107">
        <v>66.3887697</v>
      </c>
      <c r="N46" s="107">
        <v>66.22649434</v>
      </c>
      <c r="O46" s="107">
        <v>62.08949208</v>
      </c>
      <c r="P46" s="107">
        <v>62.87803453</v>
      </c>
      <c r="Q46" s="107">
        <v>61.1700365</v>
      </c>
      <c r="R46" s="107">
        <v>68.38353022</v>
      </c>
      <c r="S46" s="107">
        <v>59.15459249</v>
      </c>
      <c r="T46" s="107">
        <v>61.16762578</v>
      </c>
      <c r="U46" s="107">
        <v>59.50342686</v>
      </c>
      <c r="V46" s="107">
        <v>62.18065661</v>
      </c>
      <c r="W46" s="107">
        <v>59.19886536</v>
      </c>
      <c r="X46" s="107">
        <v>61.57801369</v>
      </c>
      <c r="Y46" s="107">
        <v>62.57575728</v>
      </c>
      <c r="Z46" s="107">
        <v>59.73581538</v>
      </c>
      <c r="AA46" s="107">
        <v>64.32581738</v>
      </c>
      <c r="AB46" s="107">
        <v>63.08942004</v>
      </c>
      <c r="AC46" s="107">
        <v>63.28658832</v>
      </c>
      <c r="AD46" s="107">
        <v>70.27141969</v>
      </c>
      <c r="AE46" s="107">
        <v>65.46504081</v>
      </c>
      <c r="AF46" s="107">
        <v>71.63430158</v>
      </c>
      <c r="AG46" s="107">
        <v>70.73537374</v>
      </c>
      <c r="AH46" s="107">
        <v>74.86261675</v>
      </c>
      <c r="AI46" s="107">
        <v>73.90695686</v>
      </c>
      <c r="AJ46" s="107">
        <v>74.94184972</v>
      </c>
      <c r="AK46" s="107">
        <v>75.26233192</v>
      </c>
    </row>
    <row r="47" spans="1:37" ht="15" customHeight="1">
      <c r="A47" s="108" t="s">
        <v>83</v>
      </c>
      <c r="B47" s="108"/>
      <c r="C47" s="109"/>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row>
    <row r="48" spans="1:37" ht="15" customHeight="1">
      <c r="A48" s="104"/>
      <c r="B48" s="105" t="s">
        <v>130</v>
      </c>
      <c r="C48" s="106"/>
      <c r="D48" s="110">
        <v>101.96649251</v>
      </c>
      <c r="E48" s="110">
        <v>104.88910161</v>
      </c>
      <c r="F48" s="110">
        <v>105.4402234</v>
      </c>
      <c r="G48" s="110">
        <v>104.37750847</v>
      </c>
      <c r="H48" s="110">
        <v>105.90715414</v>
      </c>
      <c r="I48" s="110">
        <v>109.25673948</v>
      </c>
      <c r="J48" s="110">
        <v>111.68798658</v>
      </c>
      <c r="K48" s="110">
        <v>113.6659678</v>
      </c>
      <c r="L48" s="110">
        <v>109.34530182</v>
      </c>
      <c r="M48" s="110">
        <v>111.18508797</v>
      </c>
      <c r="N48" s="110">
        <v>112.62484251</v>
      </c>
      <c r="O48" s="110">
        <v>112.7466964</v>
      </c>
      <c r="P48" s="110">
        <v>113.10391644</v>
      </c>
      <c r="Q48" s="110">
        <v>113.124289</v>
      </c>
      <c r="R48" s="110">
        <v>115.12200135</v>
      </c>
      <c r="S48" s="110">
        <v>117.07558706</v>
      </c>
      <c r="T48" s="110">
        <v>119.16353138</v>
      </c>
      <c r="U48" s="110">
        <v>121.31282668</v>
      </c>
      <c r="V48" s="110">
        <v>122.99348398</v>
      </c>
      <c r="W48" s="110">
        <v>124.86188913</v>
      </c>
      <c r="X48" s="110">
        <v>127.63001763</v>
      </c>
      <c r="Y48" s="110">
        <v>128.45749079</v>
      </c>
      <c r="Z48" s="110">
        <v>130.59181887</v>
      </c>
      <c r="AA48" s="110">
        <v>136.45173679</v>
      </c>
      <c r="AB48" s="110">
        <v>135.99374632</v>
      </c>
      <c r="AC48" s="110">
        <v>137.00973193</v>
      </c>
      <c r="AD48" s="110">
        <v>138.8819729</v>
      </c>
      <c r="AE48" s="110">
        <v>140.99329092</v>
      </c>
      <c r="AF48" s="110">
        <v>142.12843847</v>
      </c>
      <c r="AG48" s="110">
        <v>142.22175051</v>
      </c>
      <c r="AH48" s="110">
        <v>138.62695018</v>
      </c>
      <c r="AI48" s="110">
        <v>137.75479331</v>
      </c>
      <c r="AJ48" s="110">
        <v>139.06183609</v>
      </c>
      <c r="AK48" s="110">
        <v>141.57541999</v>
      </c>
    </row>
    <row r="49" spans="1:37" ht="15" customHeight="1">
      <c r="A49" s="104"/>
      <c r="B49" s="105"/>
      <c r="C49" s="106" t="s">
        <v>51</v>
      </c>
      <c r="D49" s="110">
        <v>15.00032466</v>
      </c>
      <c r="E49" s="110">
        <v>14.38266634</v>
      </c>
      <c r="F49" s="110">
        <v>13.74606252</v>
      </c>
      <c r="G49" s="110">
        <v>12.62454972</v>
      </c>
      <c r="H49" s="110">
        <v>12.19569664</v>
      </c>
      <c r="I49" s="110">
        <v>12.67772604</v>
      </c>
      <c r="J49" s="110">
        <v>12.5294764</v>
      </c>
      <c r="K49" s="110">
        <v>12.53733394</v>
      </c>
      <c r="L49" s="110">
        <v>12.67582896</v>
      </c>
      <c r="M49" s="110">
        <v>12.38341798</v>
      </c>
      <c r="N49" s="110">
        <v>12.16961874</v>
      </c>
      <c r="O49" s="110">
        <v>11.49149964</v>
      </c>
      <c r="P49" s="110">
        <v>10.42854922</v>
      </c>
      <c r="Q49" s="110">
        <v>10.27088207</v>
      </c>
      <c r="R49" s="110">
        <v>10.75320622</v>
      </c>
      <c r="S49" s="110">
        <v>10.94011433</v>
      </c>
      <c r="T49" s="110">
        <v>11.42020309</v>
      </c>
      <c r="U49" s="110">
        <v>11.80442315</v>
      </c>
      <c r="V49" s="110">
        <v>11.99411401</v>
      </c>
      <c r="W49" s="110">
        <v>12.0951676</v>
      </c>
      <c r="X49" s="110">
        <v>12.68933475</v>
      </c>
      <c r="Y49" s="110">
        <v>12.50928943</v>
      </c>
      <c r="Z49" s="110">
        <v>11.80831354</v>
      </c>
      <c r="AA49" s="110">
        <v>10.99014477</v>
      </c>
      <c r="AB49" s="110">
        <v>10.46594418</v>
      </c>
      <c r="AC49" s="110">
        <v>10.55689569</v>
      </c>
      <c r="AD49" s="110">
        <v>10.38070543</v>
      </c>
      <c r="AE49" s="110">
        <v>10.41315976</v>
      </c>
      <c r="AF49" s="110">
        <v>10.20930378</v>
      </c>
      <c r="AG49" s="110">
        <v>9.66349803</v>
      </c>
      <c r="AH49" s="110">
        <v>8.71077357</v>
      </c>
      <c r="AI49" s="110">
        <v>7.8938297</v>
      </c>
      <c r="AJ49" s="110">
        <v>8.08532247</v>
      </c>
      <c r="AK49" s="110">
        <v>8.19369358</v>
      </c>
    </row>
    <row r="50" spans="1:37" ht="15" customHeight="1">
      <c r="A50" s="104"/>
      <c r="B50" s="105"/>
      <c r="C50" s="106" t="s">
        <v>52</v>
      </c>
      <c r="D50" s="110">
        <v>83.85273357</v>
      </c>
      <c r="E50" s="110">
        <v>87.37973415</v>
      </c>
      <c r="F50" s="110">
        <v>88.61461393</v>
      </c>
      <c r="G50" s="110">
        <v>88.80777855</v>
      </c>
      <c r="H50" s="110">
        <v>90.79090355</v>
      </c>
      <c r="I50" s="110">
        <v>93.53803897</v>
      </c>
      <c r="J50" s="110">
        <v>96.15940931</v>
      </c>
      <c r="K50" s="110">
        <v>98.09629995</v>
      </c>
      <c r="L50" s="110">
        <v>93.67351809</v>
      </c>
      <c r="M50" s="110">
        <v>95.62963061</v>
      </c>
      <c r="N50" s="110">
        <v>97.09065932</v>
      </c>
      <c r="O50" s="110">
        <v>97.88724586</v>
      </c>
      <c r="P50" s="110">
        <v>99.44087039</v>
      </c>
      <c r="Q50" s="110">
        <v>99.81752899</v>
      </c>
      <c r="R50" s="110">
        <v>101.19012549</v>
      </c>
      <c r="S50" s="110">
        <v>102.88972575</v>
      </c>
      <c r="T50" s="110">
        <v>104.33689638</v>
      </c>
      <c r="U50" s="110">
        <v>106.17439246</v>
      </c>
      <c r="V50" s="110">
        <v>107.6106449</v>
      </c>
      <c r="W50" s="110">
        <v>109.22301198</v>
      </c>
      <c r="X50" s="110">
        <v>111.11024251</v>
      </c>
      <c r="Y50" s="110">
        <v>112.17843008</v>
      </c>
      <c r="Z50" s="110">
        <v>114.74579469</v>
      </c>
      <c r="AA50" s="110">
        <v>121.04179228</v>
      </c>
      <c r="AB50" s="110">
        <v>120.87977398</v>
      </c>
      <c r="AC50" s="110">
        <v>121.60397049</v>
      </c>
      <c r="AD50" s="110">
        <v>123.64125957</v>
      </c>
      <c r="AE50" s="110">
        <v>125.42465263</v>
      </c>
      <c r="AF50" s="110">
        <v>126.34203208</v>
      </c>
      <c r="AG50" s="110">
        <v>126.62717635</v>
      </c>
      <c r="AH50" s="110">
        <v>123.99225387</v>
      </c>
      <c r="AI50" s="110">
        <v>123.66415227</v>
      </c>
      <c r="AJ50" s="110">
        <v>124.26984803</v>
      </c>
      <c r="AK50" s="110">
        <v>126.04356465</v>
      </c>
    </row>
    <row r="51" spans="1:37" ht="15" customHeight="1">
      <c r="A51" s="104"/>
      <c r="B51" s="105"/>
      <c r="C51" s="106" t="s">
        <v>53</v>
      </c>
      <c r="D51" s="110">
        <v>3.11343428</v>
      </c>
      <c r="E51" s="110">
        <v>3.12670112</v>
      </c>
      <c r="F51" s="110">
        <v>3.07954695</v>
      </c>
      <c r="G51" s="110">
        <v>2.9451802</v>
      </c>
      <c r="H51" s="110">
        <v>2.92055395</v>
      </c>
      <c r="I51" s="110">
        <v>3.04097447</v>
      </c>
      <c r="J51" s="110">
        <v>2.99910087</v>
      </c>
      <c r="K51" s="110">
        <v>3.03233391</v>
      </c>
      <c r="L51" s="110">
        <v>2.99595477</v>
      </c>
      <c r="M51" s="110">
        <v>3.17203938</v>
      </c>
      <c r="N51" s="110">
        <v>3.36456445</v>
      </c>
      <c r="O51" s="110">
        <v>3.3679509</v>
      </c>
      <c r="P51" s="110">
        <v>3.23449683</v>
      </c>
      <c r="Q51" s="110">
        <v>3.03587794</v>
      </c>
      <c r="R51" s="110">
        <v>3.17866964</v>
      </c>
      <c r="S51" s="110">
        <v>3.24574698</v>
      </c>
      <c r="T51" s="110">
        <v>3.40643191</v>
      </c>
      <c r="U51" s="110">
        <v>3.33401107</v>
      </c>
      <c r="V51" s="110">
        <v>3.38872507</v>
      </c>
      <c r="W51" s="110">
        <v>3.54370955</v>
      </c>
      <c r="X51" s="110">
        <v>3.83044037</v>
      </c>
      <c r="Y51" s="110">
        <v>3.76977128</v>
      </c>
      <c r="Z51" s="110">
        <v>4.03771064</v>
      </c>
      <c r="AA51" s="110">
        <v>4.41979974</v>
      </c>
      <c r="AB51" s="110">
        <v>4.64802816</v>
      </c>
      <c r="AC51" s="110">
        <v>4.84886575</v>
      </c>
      <c r="AD51" s="110">
        <v>4.8600079</v>
      </c>
      <c r="AE51" s="110">
        <v>5.15547853</v>
      </c>
      <c r="AF51" s="110">
        <v>5.57710261</v>
      </c>
      <c r="AG51" s="110">
        <v>5.93107613</v>
      </c>
      <c r="AH51" s="110">
        <v>5.92392274</v>
      </c>
      <c r="AI51" s="110">
        <v>6.19681134</v>
      </c>
      <c r="AJ51" s="110">
        <v>6.70666559</v>
      </c>
      <c r="AK51" s="110">
        <v>7.33816176</v>
      </c>
    </row>
    <row r="52" spans="1:37" ht="15" customHeight="1">
      <c r="A52" s="104"/>
      <c r="B52" s="105" t="s">
        <v>175</v>
      </c>
      <c r="C52" s="106"/>
      <c r="D52" s="110">
        <v>18.37613619</v>
      </c>
      <c r="E52" s="110">
        <v>18.7605004</v>
      </c>
      <c r="F52" s="110">
        <v>18.28717221</v>
      </c>
      <c r="G52" s="110">
        <v>17.82840932</v>
      </c>
      <c r="H52" s="110">
        <v>18.42638399</v>
      </c>
      <c r="I52" s="110">
        <v>18.45371825</v>
      </c>
      <c r="J52" s="110">
        <v>18.51660023</v>
      </c>
      <c r="K52" s="110">
        <v>18.7644612</v>
      </c>
      <c r="L52" s="110">
        <v>12.99047107</v>
      </c>
      <c r="M52" s="110">
        <v>13.31905395</v>
      </c>
      <c r="N52" s="110">
        <v>13.67709012</v>
      </c>
      <c r="O52" s="110">
        <v>13.65979466</v>
      </c>
      <c r="P52" s="110">
        <v>13.92633969</v>
      </c>
      <c r="Q52" s="110">
        <v>14.15718158</v>
      </c>
      <c r="R52" s="110">
        <v>14.71923312</v>
      </c>
      <c r="S52" s="110">
        <v>14.06147013</v>
      </c>
      <c r="T52" s="110">
        <v>13.60578465</v>
      </c>
      <c r="U52" s="110">
        <v>13.89827353</v>
      </c>
      <c r="V52" s="110">
        <v>13.77233884</v>
      </c>
      <c r="W52" s="110">
        <v>13.72754563</v>
      </c>
      <c r="X52" s="110">
        <v>14.68743743</v>
      </c>
      <c r="Y52" s="110">
        <v>14.27750148</v>
      </c>
      <c r="Z52" s="110">
        <v>14.67999266</v>
      </c>
      <c r="AA52" s="110">
        <v>21.53331178</v>
      </c>
      <c r="AB52" s="110">
        <v>21.45135442</v>
      </c>
      <c r="AC52" s="110">
        <v>21.940511</v>
      </c>
      <c r="AD52" s="110">
        <v>21.77851073</v>
      </c>
      <c r="AE52" s="110">
        <v>22.21873675</v>
      </c>
      <c r="AF52" s="110">
        <v>22.90232026</v>
      </c>
      <c r="AG52" s="110">
        <v>22.61067484</v>
      </c>
      <c r="AH52" s="110">
        <v>23.13731558</v>
      </c>
      <c r="AI52" s="110">
        <v>22.8226207</v>
      </c>
      <c r="AJ52" s="110">
        <v>22.18007807</v>
      </c>
      <c r="AK52" s="110">
        <v>22.41564891</v>
      </c>
    </row>
    <row r="53" spans="1:37" ht="15" customHeight="1">
      <c r="A53" s="104"/>
      <c r="B53" s="105"/>
      <c r="C53" s="106" t="s">
        <v>51</v>
      </c>
      <c r="D53" s="110">
        <v>1.47533175</v>
      </c>
      <c r="E53" s="110">
        <v>1.43788595</v>
      </c>
      <c r="F53" s="110">
        <v>1.25216934</v>
      </c>
      <c r="G53" s="110">
        <v>1.07866555</v>
      </c>
      <c r="H53" s="110">
        <v>1.10901262</v>
      </c>
      <c r="I53" s="110">
        <v>0.97934712</v>
      </c>
      <c r="J53" s="110">
        <v>1.05726196</v>
      </c>
      <c r="K53" s="110">
        <v>1.01085033</v>
      </c>
      <c r="L53" s="110">
        <v>0.70366299</v>
      </c>
      <c r="M53" s="110">
        <v>0.70600937</v>
      </c>
      <c r="N53" s="110">
        <v>0.72439701</v>
      </c>
      <c r="O53" s="110">
        <v>0.68212795</v>
      </c>
      <c r="P53" s="110">
        <v>0.64937634</v>
      </c>
      <c r="Q53" s="110">
        <v>0.70365616</v>
      </c>
      <c r="R53" s="110">
        <v>0.77903623</v>
      </c>
      <c r="S53" s="110">
        <v>0.57244438</v>
      </c>
      <c r="T53" s="110">
        <v>0.60797885</v>
      </c>
      <c r="U53" s="110">
        <v>0.68272139</v>
      </c>
      <c r="V53" s="110">
        <v>0.62923004</v>
      </c>
      <c r="W53" s="110">
        <v>0.63017481</v>
      </c>
      <c r="X53" s="110">
        <v>0.67111754</v>
      </c>
      <c r="Y53" s="110">
        <v>0.61048955</v>
      </c>
      <c r="Z53" s="110">
        <v>0.64316359</v>
      </c>
      <c r="AA53" s="110">
        <v>0.72203757</v>
      </c>
      <c r="AB53" s="110">
        <v>0.61557067</v>
      </c>
      <c r="AC53" s="110">
        <v>0.63639037</v>
      </c>
      <c r="AD53" s="110">
        <v>0.58475867</v>
      </c>
      <c r="AE53" s="110">
        <v>0.58610303</v>
      </c>
      <c r="AF53" s="110">
        <v>0.68863073</v>
      </c>
      <c r="AG53" s="110">
        <v>0.70097697</v>
      </c>
      <c r="AH53" s="110">
        <v>0.68604985</v>
      </c>
      <c r="AI53" s="110">
        <v>0.49623175</v>
      </c>
      <c r="AJ53" s="110">
        <v>0.5200971</v>
      </c>
      <c r="AK53" s="110">
        <v>0.54005187</v>
      </c>
    </row>
    <row r="54" spans="1:37" ht="15" customHeight="1">
      <c r="A54" s="104"/>
      <c r="B54" s="105"/>
      <c r="C54" s="106" t="s">
        <v>52</v>
      </c>
      <c r="D54" s="110">
        <v>16.28923276</v>
      </c>
      <c r="E54" s="110">
        <v>16.73149089</v>
      </c>
      <c r="F54" s="110">
        <v>16.45912981</v>
      </c>
      <c r="G54" s="110">
        <v>16.19720104</v>
      </c>
      <c r="H54" s="110">
        <v>16.8196382</v>
      </c>
      <c r="I54" s="110">
        <v>16.87866231</v>
      </c>
      <c r="J54" s="110">
        <v>16.84085174</v>
      </c>
      <c r="K54" s="110">
        <v>17.13279542</v>
      </c>
      <c r="L54" s="110">
        <v>11.8612346</v>
      </c>
      <c r="M54" s="110">
        <v>12.20136589</v>
      </c>
      <c r="N54" s="110">
        <v>12.45427692</v>
      </c>
      <c r="O54" s="110">
        <v>12.47998075</v>
      </c>
      <c r="P54" s="110">
        <v>12.79513586</v>
      </c>
      <c r="Q54" s="110">
        <v>12.99521516</v>
      </c>
      <c r="R54" s="110">
        <v>13.48818966</v>
      </c>
      <c r="S54" s="110">
        <v>13.00431523</v>
      </c>
      <c r="T54" s="110">
        <v>12.58537397</v>
      </c>
      <c r="U54" s="110">
        <v>12.75157492</v>
      </c>
      <c r="V54" s="110">
        <v>12.66564914</v>
      </c>
      <c r="W54" s="110">
        <v>12.61314769</v>
      </c>
      <c r="X54" s="110">
        <v>13.49880053</v>
      </c>
      <c r="Y54" s="110">
        <v>13.13869304</v>
      </c>
      <c r="Z54" s="110">
        <v>13.50990898</v>
      </c>
      <c r="AA54" s="110">
        <v>19.98721763</v>
      </c>
      <c r="AB54" s="110">
        <v>19.96561494</v>
      </c>
      <c r="AC54" s="110">
        <v>20.43265474</v>
      </c>
      <c r="AD54" s="110">
        <v>20.32105876</v>
      </c>
      <c r="AE54" s="110">
        <v>20.72286958</v>
      </c>
      <c r="AF54" s="110">
        <v>21.06839507</v>
      </c>
      <c r="AG54" s="110">
        <v>20.656047</v>
      </c>
      <c r="AH54" s="110">
        <v>21.16260986</v>
      </c>
      <c r="AI54" s="110">
        <v>21.02058659</v>
      </c>
      <c r="AJ54" s="110">
        <v>20.30820628</v>
      </c>
      <c r="AK54" s="110">
        <v>20.43181882</v>
      </c>
    </row>
    <row r="55" spans="1:37" ht="15" customHeight="1">
      <c r="A55" s="104"/>
      <c r="B55" s="105"/>
      <c r="C55" s="106" t="s">
        <v>53</v>
      </c>
      <c r="D55" s="110">
        <v>0.61157168</v>
      </c>
      <c r="E55" s="110">
        <v>0.59112356</v>
      </c>
      <c r="F55" s="110">
        <v>0.57587306</v>
      </c>
      <c r="G55" s="110">
        <v>0.55254273</v>
      </c>
      <c r="H55" s="110">
        <v>0.49773317</v>
      </c>
      <c r="I55" s="110">
        <v>0.59570882</v>
      </c>
      <c r="J55" s="110">
        <v>0.61848653</v>
      </c>
      <c r="K55" s="110">
        <v>0.62081545</v>
      </c>
      <c r="L55" s="110">
        <v>0.42557348</v>
      </c>
      <c r="M55" s="110">
        <v>0.41167869</v>
      </c>
      <c r="N55" s="110">
        <v>0.49841619</v>
      </c>
      <c r="O55" s="110">
        <v>0.49768596</v>
      </c>
      <c r="P55" s="110">
        <v>0.48182749</v>
      </c>
      <c r="Q55" s="110">
        <v>0.45831026</v>
      </c>
      <c r="R55" s="110">
        <v>0.45200723</v>
      </c>
      <c r="S55" s="110">
        <v>0.48471052</v>
      </c>
      <c r="T55" s="110">
        <v>0.41243183</v>
      </c>
      <c r="U55" s="110">
        <v>0.46397722</v>
      </c>
      <c r="V55" s="110">
        <v>0.47745966</v>
      </c>
      <c r="W55" s="110">
        <v>0.48422313</v>
      </c>
      <c r="X55" s="110">
        <v>0.51751936</v>
      </c>
      <c r="Y55" s="110">
        <v>0.52831889</v>
      </c>
      <c r="Z55" s="110">
        <v>0.52692009</v>
      </c>
      <c r="AA55" s="110">
        <v>0.82405658</v>
      </c>
      <c r="AB55" s="110">
        <v>0.87016881</v>
      </c>
      <c r="AC55" s="110">
        <v>0.87146589</v>
      </c>
      <c r="AD55" s="110">
        <v>0.8726933</v>
      </c>
      <c r="AE55" s="110">
        <v>0.90976414</v>
      </c>
      <c r="AF55" s="110">
        <v>1.14529446</v>
      </c>
      <c r="AG55" s="110">
        <v>1.25365087</v>
      </c>
      <c r="AH55" s="110">
        <v>1.28865587</v>
      </c>
      <c r="AI55" s="110">
        <v>1.30580236</v>
      </c>
      <c r="AJ55" s="110">
        <v>1.35177469</v>
      </c>
      <c r="AK55" s="110">
        <v>1.44377822</v>
      </c>
    </row>
    <row r="56" spans="1:37" ht="15" customHeight="1">
      <c r="A56" s="104"/>
      <c r="B56" s="105" t="s">
        <v>131</v>
      </c>
      <c r="C56" s="106"/>
      <c r="D56" s="110">
        <v>83.59035632</v>
      </c>
      <c r="E56" s="110">
        <v>86.12860121</v>
      </c>
      <c r="F56" s="110">
        <v>87.15305119</v>
      </c>
      <c r="G56" s="110">
        <v>86.54909915</v>
      </c>
      <c r="H56" s="110">
        <v>87.48077015</v>
      </c>
      <c r="I56" s="110">
        <v>90.80302123</v>
      </c>
      <c r="J56" s="110">
        <v>93.17138635</v>
      </c>
      <c r="K56" s="110">
        <v>94.9015066</v>
      </c>
      <c r="L56" s="110">
        <v>96.35483075</v>
      </c>
      <c r="M56" s="110">
        <v>97.86603402</v>
      </c>
      <c r="N56" s="110">
        <v>98.94775239</v>
      </c>
      <c r="O56" s="110">
        <v>99.08690174</v>
      </c>
      <c r="P56" s="110">
        <v>99.17757675</v>
      </c>
      <c r="Q56" s="110">
        <v>98.96710742</v>
      </c>
      <c r="R56" s="110">
        <v>100.40276823</v>
      </c>
      <c r="S56" s="110">
        <v>103.01411693</v>
      </c>
      <c r="T56" s="110">
        <v>105.55774673</v>
      </c>
      <c r="U56" s="110">
        <v>107.41455315</v>
      </c>
      <c r="V56" s="110">
        <v>109.22114514</v>
      </c>
      <c r="W56" s="110">
        <v>111.1343435</v>
      </c>
      <c r="X56" s="110">
        <v>112.9425802</v>
      </c>
      <c r="Y56" s="110">
        <v>114.17998931</v>
      </c>
      <c r="Z56" s="110">
        <v>115.91182621</v>
      </c>
      <c r="AA56" s="110">
        <v>114.91842501</v>
      </c>
      <c r="AB56" s="110">
        <v>114.5423919</v>
      </c>
      <c r="AC56" s="110">
        <v>115.06922093</v>
      </c>
      <c r="AD56" s="110">
        <v>117.10346217</v>
      </c>
      <c r="AE56" s="110">
        <v>118.77455417</v>
      </c>
      <c r="AF56" s="110">
        <v>119.22611821</v>
      </c>
      <c r="AG56" s="110">
        <v>119.61107567</v>
      </c>
      <c r="AH56" s="110">
        <v>115.4896346</v>
      </c>
      <c r="AI56" s="110">
        <v>114.93217261</v>
      </c>
      <c r="AJ56" s="110">
        <v>116.88175802</v>
      </c>
      <c r="AK56" s="110">
        <v>119.15977108</v>
      </c>
    </row>
    <row r="57" spans="1:37" ht="15" customHeight="1">
      <c r="A57" s="104"/>
      <c r="B57" s="105"/>
      <c r="C57" s="106" t="s">
        <v>51</v>
      </c>
      <c r="D57" s="110">
        <v>13.52499291</v>
      </c>
      <c r="E57" s="110">
        <v>12.94478039</v>
      </c>
      <c r="F57" s="110">
        <v>12.49389318</v>
      </c>
      <c r="G57" s="110">
        <v>11.54588417</v>
      </c>
      <c r="H57" s="110">
        <v>11.08668402</v>
      </c>
      <c r="I57" s="110">
        <v>11.69837892</v>
      </c>
      <c r="J57" s="110">
        <v>11.47221444</v>
      </c>
      <c r="K57" s="110">
        <v>11.52648361</v>
      </c>
      <c r="L57" s="110">
        <v>11.97216597</v>
      </c>
      <c r="M57" s="110">
        <v>11.67740861</v>
      </c>
      <c r="N57" s="110">
        <v>11.44522173</v>
      </c>
      <c r="O57" s="110">
        <v>10.80937169</v>
      </c>
      <c r="P57" s="110">
        <v>9.77917288</v>
      </c>
      <c r="Q57" s="110">
        <v>9.56722591</v>
      </c>
      <c r="R57" s="110">
        <v>9.97416999</v>
      </c>
      <c r="S57" s="110">
        <v>10.36766995</v>
      </c>
      <c r="T57" s="110">
        <v>10.81222424</v>
      </c>
      <c r="U57" s="110">
        <v>11.12170176</v>
      </c>
      <c r="V57" s="110">
        <v>11.36488397</v>
      </c>
      <c r="W57" s="110">
        <v>11.46499279</v>
      </c>
      <c r="X57" s="110">
        <v>12.01821721</v>
      </c>
      <c r="Y57" s="110">
        <v>11.89879988</v>
      </c>
      <c r="Z57" s="110">
        <v>11.16514995</v>
      </c>
      <c r="AA57" s="110">
        <v>10.2681072</v>
      </c>
      <c r="AB57" s="110">
        <v>9.85037351</v>
      </c>
      <c r="AC57" s="110">
        <v>9.92050532</v>
      </c>
      <c r="AD57" s="110">
        <v>9.79594676</v>
      </c>
      <c r="AE57" s="110">
        <v>9.82705673</v>
      </c>
      <c r="AF57" s="110">
        <v>9.52067305</v>
      </c>
      <c r="AG57" s="110">
        <v>8.96252106</v>
      </c>
      <c r="AH57" s="110">
        <v>8.02472372</v>
      </c>
      <c r="AI57" s="110">
        <v>7.39759795</v>
      </c>
      <c r="AJ57" s="110">
        <v>7.56522537</v>
      </c>
      <c r="AK57" s="110">
        <v>7.65364171</v>
      </c>
    </row>
    <row r="58" spans="1:37" ht="15" customHeight="1">
      <c r="A58" s="104"/>
      <c r="B58" s="105"/>
      <c r="C58" s="106" t="s">
        <v>52</v>
      </c>
      <c r="D58" s="110">
        <v>67.56350081</v>
      </c>
      <c r="E58" s="110">
        <v>70.64824326</v>
      </c>
      <c r="F58" s="110">
        <v>72.15548412</v>
      </c>
      <c r="G58" s="110">
        <v>72.61057751</v>
      </c>
      <c r="H58" s="110">
        <v>73.97126535</v>
      </c>
      <c r="I58" s="110">
        <v>76.65937666</v>
      </c>
      <c r="J58" s="110">
        <v>79.31855757</v>
      </c>
      <c r="K58" s="110">
        <v>80.96350453</v>
      </c>
      <c r="L58" s="110">
        <v>81.81228349</v>
      </c>
      <c r="M58" s="110">
        <v>83.42826472</v>
      </c>
      <c r="N58" s="110">
        <v>84.6363824</v>
      </c>
      <c r="O58" s="110">
        <v>85.40726511</v>
      </c>
      <c r="P58" s="110">
        <v>86.64573453</v>
      </c>
      <c r="Q58" s="110">
        <v>86.82231383</v>
      </c>
      <c r="R58" s="110">
        <v>87.70193583</v>
      </c>
      <c r="S58" s="110">
        <v>89.88541052</v>
      </c>
      <c r="T58" s="110">
        <v>91.75152241</v>
      </c>
      <c r="U58" s="110">
        <v>93.42281754</v>
      </c>
      <c r="V58" s="110">
        <v>94.94499576</v>
      </c>
      <c r="W58" s="110">
        <v>96.60986429</v>
      </c>
      <c r="X58" s="110">
        <v>97.61144198</v>
      </c>
      <c r="Y58" s="110">
        <v>99.03973704</v>
      </c>
      <c r="Z58" s="110">
        <v>101.23588571</v>
      </c>
      <c r="AA58" s="110">
        <v>101.05457465</v>
      </c>
      <c r="AB58" s="110">
        <v>100.91415904</v>
      </c>
      <c r="AC58" s="110">
        <v>101.17131575</v>
      </c>
      <c r="AD58" s="110">
        <v>103.32020081</v>
      </c>
      <c r="AE58" s="110">
        <v>104.70178305</v>
      </c>
      <c r="AF58" s="110">
        <v>105.27363701</v>
      </c>
      <c r="AG58" s="110">
        <v>105.97112935</v>
      </c>
      <c r="AH58" s="110">
        <v>102.82964401</v>
      </c>
      <c r="AI58" s="110">
        <v>102.64356568</v>
      </c>
      <c r="AJ58" s="110">
        <v>103.96164175</v>
      </c>
      <c r="AK58" s="110">
        <v>105.61174583</v>
      </c>
    </row>
    <row r="59" spans="1:37" ht="15" customHeight="1">
      <c r="A59" s="104"/>
      <c r="B59" s="105"/>
      <c r="C59" s="106" t="s">
        <v>53</v>
      </c>
      <c r="D59" s="110">
        <v>2.5018626</v>
      </c>
      <c r="E59" s="110">
        <v>2.53557756</v>
      </c>
      <c r="F59" s="110">
        <v>2.50367389</v>
      </c>
      <c r="G59" s="110">
        <v>2.39263747</v>
      </c>
      <c r="H59" s="110">
        <v>2.42282078</v>
      </c>
      <c r="I59" s="110">
        <v>2.44526565</v>
      </c>
      <c r="J59" s="110">
        <v>2.38061434</v>
      </c>
      <c r="K59" s="110">
        <v>2.41151846</v>
      </c>
      <c r="L59" s="110">
        <v>2.57038129</v>
      </c>
      <c r="M59" s="110">
        <v>2.76036069</v>
      </c>
      <c r="N59" s="110">
        <v>2.86614826</v>
      </c>
      <c r="O59" s="110">
        <v>2.87026494</v>
      </c>
      <c r="P59" s="110">
        <v>2.75266934</v>
      </c>
      <c r="Q59" s="110">
        <v>2.57756768</v>
      </c>
      <c r="R59" s="110">
        <v>2.72666241</v>
      </c>
      <c r="S59" s="110">
        <v>2.76103646</v>
      </c>
      <c r="T59" s="110">
        <v>2.99400008</v>
      </c>
      <c r="U59" s="110">
        <v>2.87003385</v>
      </c>
      <c r="V59" s="110">
        <v>2.91126541</v>
      </c>
      <c r="W59" s="110">
        <v>3.05948642</v>
      </c>
      <c r="X59" s="110">
        <v>3.31292101</v>
      </c>
      <c r="Y59" s="110">
        <v>3.24145239</v>
      </c>
      <c r="Z59" s="110">
        <v>3.51079055</v>
      </c>
      <c r="AA59" s="110">
        <v>3.59574316</v>
      </c>
      <c r="AB59" s="110">
        <v>3.77785935</v>
      </c>
      <c r="AC59" s="110">
        <v>3.97739986</v>
      </c>
      <c r="AD59" s="110">
        <v>3.9873146</v>
      </c>
      <c r="AE59" s="110">
        <v>4.24571439</v>
      </c>
      <c r="AF59" s="110">
        <v>4.43180815</v>
      </c>
      <c r="AG59" s="110">
        <v>4.67742526</v>
      </c>
      <c r="AH59" s="110">
        <v>4.63526687</v>
      </c>
      <c r="AI59" s="110">
        <v>4.89100898</v>
      </c>
      <c r="AJ59" s="110">
        <v>5.3548909</v>
      </c>
      <c r="AK59" s="110">
        <v>5.89438354</v>
      </c>
    </row>
    <row r="60" spans="4:37" ht="8.25" customHeight="1">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row>
    <row r="61" spans="1:37" ht="31.5" customHeight="1">
      <c r="A61" s="147" t="s">
        <v>84</v>
      </c>
      <c r="B61" s="147"/>
      <c r="C61" s="147"/>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row>
    <row r="62" spans="1:37" ht="15" customHeight="1">
      <c r="A62" s="104"/>
      <c r="B62" s="105" t="s">
        <v>130</v>
      </c>
      <c r="C62" s="106"/>
      <c r="D62" s="110">
        <v>54.34351143</v>
      </c>
      <c r="E62" s="110">
        <v>56.11013459</v>
      </c>
      <c r="F62" s="110">
        <v>55.79506982</v>
      </c>
      <c r="G62" s="110">
        <v>54.56099227</v>
      </c>
      <c r="H62" s="110">
        <v>55.69655722</v>
      </c>
      <c r="I62" s="110">
        <v>56.23646067</v>
      </c>
      <c r="J62" s="110">
        <v>58.39288728</v>
      </c>
      <c r="K62" s="110">
        <v>59.3668653</v>
      </c>
      <c r="L62" s="110">
        <v>55.68484942</v>
      </c>
      <c r="M62" s="110">
        <v>57.39887347</v>
      </c>
      <c r="N62" s="110">
        <v>58.91491596</v>
      </c>
      <c r="O62" s="110">
        <v>60.40901232</v>
      </c>
      <c r="P62" s="110">
        <v>60.9862476</v>
      </c>
      <c r="Q62" s="110">
        <v>61.45474716</v>
      </c>
      <c r="R62" s="110">
        <v>61.05942199</v>
      </c>
      <c r="S62" s="110">
        <v>66.0280023</v>
      </c>
      <c r="T62" s="110">
        <v>66.25685911</v>
      </c>
      <c r="U62" s="110">
        <v>70.0258001</v>
      </c>
      <c r="V62" s="110">
        <v>70.68335053</v>
      </c>
      <c r="W62" s="110">
        <v>74.16738066</v>
      </c>
      <c r="X62" s="110">
        <v>74.5253775</v>
      </c>
      <c r="Y62" s="110">
        <v>76.58843891</v>
      </c>
      <c r="Z62" s="110">
        <v>75.42240654</v>
      </c>
      <c r="AA62" s="110">
        <v>78.25595534</v>
      </c>
      <c r="AB62" s="110">
        <v>78.20557087</v>
      </c>
      <c r="AC62" s="110">
        <v>78.87817326</v>
      </c>
      <c r="AD62" s="110">
        <v>77.28283399</v>
      </c>
      <c r="AE62" s="110">
        <v>76.4895979</v>
      </c>
      <c r="AF62" s="110">
        <v>79.48566412</v>
      </c>
      <c r="AG62" s="110">
        <v>77.52669007</v>
      </c>
      <c r="AH62" s="110">
        <v>73.96077467</v>
      </c>
      <c r="AI62" s="110">
        <v>73.14443992</v>
      </c>
      <c r="AJ62" s="110">
        <v>73.38180465</v>
      </c>
      <c r="AK62" s="110">
        <v>74.07372783</v>
      </c>
    </row>
    <row r="63" spans="1:37" ht="15" customHeight="1">
      <c r="A63" s="104"/>
      <c r="B63" s="105"/>
      <c r="C63" s="106" t="s">
        <v>51</v>
      </c>
      <c r="D63" s="110">
        <v>2.77707502</v>
      </c>
      <c r="E63" s="110">
        <v>2.66723485</v>
      </c>
      <c r="F63" s="110">
        <v>2.1951725</v>
      </c>
      <c r="G63" s="110">
        <v>1.87437631</v>
      </c>
      <c r="H63" s="110">
        <v>1.95653175</v>
      </c>
      <c r="I63" s="110">
        <v>2.03056698</v>
      </c>
      <c r="J63" s="110">
        <v>2.02760492</v>
      </c>
      <c r="K63" s="110">
        <v>2.07863472</v>
      </c>
      <c r="L63" s="110">
        <v>2.56580796</v>
      </c>
      <c r="M63" s="110">
        <v>2.79218176</v>
      </c>
      <c r="N63" s="110">
        <v>2.71830251</v>
      </c>
      <c r="O63" s="110">
        <v>2.63409156</v>
      </c>
      <c r="P63" s="110">
        <v>2.41468079</v>
      </c>
      <c r="Q63" s="110">
        <v>2.37110762</v>
      </c>
      <c r="R63" s="110">
        <v>2.51466007</v>
      </c>
      <c r="S63" s="110">
        <v>2.97349703</v>
      </c>
      <c r="T63" s="110">
        <v>2.93037814</v>
      </c>
      <c r="U63" s="110">
        <v>3.4196564</v>
      </c>
      <c r="V63" s="110">
        <v>3.29696743</v>
      </c>
      <c r="W63" s="110">
        <v>3.60873947</v>
      </c>
      <c r="X63" s="110">
        <v>3.47970282</v>
      </c>
      <c r="Y63" s="110">
        <v>3.87747464</v>
      </c>
      <c r="Z63" s="110">
        <v>3.22675277</v>
      </c>
      <c r="AA63" s="110">
        <v>2.91793165</v>
      </c>
      <c r="AB63" s="110">
        <v>2.58716613</v>
      </c>
      <c r="AC63" s="110">
        <v>2.68546271</v>
      </c>
      <c r="AD63" s="110">
        <v>2.46927733</v>
      </c>
      <c r="AE63" s="110">
        <v>2.61028308</v>
      </c>
      <c r="AF63" s="110">
        <v>2.48912956</v>
      </c>
      <c r="AG63" s="110">
        <v>2.37121851</v>
      </c>
      <c r="AH63" s="110">
        <v>2.04749269</v>
      </c>
      <c r="AI63" s="110">
        <v>1.67826347</v>
      </c>
      <c r="AJ63" s="110">
        <v>1.68408253</v>
      </c>
      <c r="AK63" s="110">
        <v>1.7833251</v>
      </c>
    </row>
    <row r="64" spans="1:37" ht="15" customHeight="1">
      <c r="A64" s="104"/>
      <c r="B64" s="105"/>
      <c r="C64" s="106" t="s">
        <v>52</v>
      </c>
      <c r="D64" s="110">
        <v>50.6060393</v>
      </c>
      <c r="E64" s="110">
        <v>52.40030946</v>
      </c>
      <c r="F64" s="110">
        <v>52.51074278</v>
      </c>
      <c r="G64" s="110">
        <v>51.58120294</v>
      </c>
      <c r="H64" s="110">
        <v>52.68225451</v>
      </c>
      <c r="I64" s="110">
        <v>53.15826238</v>
      </c>
      <c r="J64" s="110">
        <v>55.23461785</v>
      </c>
      <c r="K64" s="110">
        <v>56.03914897</v>
      </c>
      <c r="L64" s="110">
        <v>51.91989632</v>
      </c>
      <c r="M64" s="110">
        <v>53.37347187</v>
      </c>
      <c r="N64" s="110">
        <v>54.80912214</v>
      </c>
      <c r="O64" s="110">
        <v>56.35918523</v>
      </c>
      <c r="P64" s="110">
        <v>57.26050064</v>
      </c>
      <c r="Q64" s="110">
        <v>57.79476381</v>
      </c>
      <c r="R64" s="110">
        <v>57.25809632</v>
      </c>
      <c r="S64" s="110">
        <v>61.55006831</v>
      </c>
      <c r="T64" s="110">
        <v>61.79322813</v>
      </c>
      <c r="U64" s="110">
        <v>65.08418088</v>
      </c>
      <c r="V64" s="110">
        <v>65.86991414</v>
      </c>
      <c r="W64" s="110">
        <v>68.80504822</v>
      </c>
      <c r="X64" s="110">
        <v>69.39071151</v>
      </c>
      <c r="Y64" s="110">
        <v>70.91319939</v>
      </c>
      <c r="Z64" s="110">
        <v>70.40559883</v>
      </c>
      <c r="AA64" s="110">
        <v>73.31426316</v>
      </c>
      <c r="AB64" s="110">
        <v>73.48913384</v>
      </c>
      <c r="AC64" s="110">
        <v>73.88706431</v>
      </c>
      <c r="AD64" s="110">
        <v>72.61512772</v>
      </c>
      <c r="AE64" s="110">
        <v>71.43833407</v>
      </c>
      <c r="AF64" s="110">
        <v>74.36952425</v>
      </c>
      <c r="AG64" s="110">
        <v>72.41019385</v>
      </c>
      <c r="AH64" s="110">
        <v>69.13980044</v>
      </c>
      <c r="AI64" s="110">
        <v>68.53143788</v>
      </c>
      <c r="AJ64" s="110">
        <v>68.44433386</v>
      </c>
      <c r="AK64" s="110">
        <v>68.71849783</v>
      </c>
    </row>
    <row r="65" spans="1:37" ht="15" customHeight="1">
      <c r="A65" s="104"/>
      <c r="B65" s="105"/>
      <c r="C65" s="106" t="s">
        <v>53</v>
      </c>
      <c r="D65" s="110">
        <v>0.96039711</v>
      </c>
      <c r="E65" s="110">
        <v>1.04259028</v>
      </c>
      <c r="F65" s="110">
        <v>1.08915454</v>
      </c>
      <c r="G65" s="110">
        <v>1.10541302</v>
      </c>
      <c r="H65" s="110">
        <v>1.05777096</v>
      </c>
      <c r="I65" s="110">
        <v>1.04763131</v>
      </c>
      <c r="J65" s="110">
        <v>1.13066451</v>
      </c>
      <c r="K65" s="110">
        <v>1.24908161</v>
      </c>
      <c r="L65" s="110">
        <v>1.19914514</v>
      </c>
      <c r="M65" s="110">
        <v>1.23321984</v>
      </c>
      <c r="N65" s="110">
        <v>1.38749131</v>
      </c>
      <c r="O65" s="110">
        <v>1.41573553</v>
      </c>
      <c r="P65" s="110">
        <v>1.31106617</v>
      </c>
      <c r="Q65" s="110">
        <v>1.28887573</v>
      </c>
      <c r="R65" s="110">
        <v>1.2866656</v>
      </c>
      <c r="S65" s="110">
        <v>1.50443696</v>
      </c>
      <c r="T65" s="110">
        <v>1.53325284</v>
      </c>
      <c r="U65" s="110">
        <v>1.52196282</v>
      </c>
      <c r="V65" s="110">
        <v>1.51646896</v>
      </c>
      <c r="W65" s="110">
        <v>1.75359297</v>
      </c>
      <c r="X65" s="110">
        <v>1.65496317</v>
      </c>
      <c r="Y65" s="110">
        <v>1.79776488</v>
      </c>
      <c r="Z65" s="110">
        <v>1.79005494</v>
      </c>
      <c r="AA65" s="110">
        <v>2.02376053</v>
      </c>
      <c r="AB65" s="110">
        <v>2.1292709</v>
      </c>
      <c r="AC65" s="110">
        <v>2.30564624</v>
      </c>
      <c r="AD65" s="110">
        <v>2.19842894</v>
      </c>
      <c r="AE65" s="110">
        <v>2.44098075</v>
      </c>
      <c r="AF65" s="110">
        <v>2.62701031</v>
      </c>
      <c r="AG65" s="110">
        <v>2.74527771</v>
      </c>
      <c r="AH65" s="110">
        <v>2.77348154</v>
      </c>
      <c r="AI65" s="110">
        <v>2.93473857</v>
      </c>
      <c r="AJ65" s="110">
        <v>3.25338826</v>
      </c>
      <c r="AK65" s="110">
        <v>3.5719049</v>
      </c>
    </row>
    <row r="66" spans="1:37" ht="15" customHeight="1">
      <c r="A66" s="104"/>
      <c r="B66" s="105" t="s">
        <v>175</v>
      </c>
      <c r="C66" s="106"/>
      <c r="D66" s="110">
        <v>13.97002841</v>
      </c>
      <c r="E66" s="110">
        <v>14.39561121</v>
      </c>
      <c r="F66" s="110">
        <v>14.31404443</v>
      </c>
      <c r="G66" s="110">
        <v>14.08045895</v>
      </c>
      <c r="H66" s="110">
        <v>14.53419091</v>
      </c>
      <c r="I66" s="110">
        <v>14.58010376</v>
      </c>
      <c r="J66" s="110">
        <v>14.77552718</v>
      </c>
      <c r="K66" s="110">
        <v>15.19580779</v>
      </c>
      <c r="L66" s="110">
        <v>10.86062084</v>
      </c>
      <c r="M66" s="110">
        <v>11.04449406</v>
      </c>
      <c r="N66" s="110">
        <v>11.36285408</v>
      </c>
      <c r="O66" s="110">
        <v>11.45504647</v>
      </c>
      <c r="P66" s="110">
        <v>11.71477017</v>
      </c>
      <c r="Q66" s="110">
        <v>11.84458245</v>
      </c>
      <c r="R66" s="110">
        <v>11.85824047</v>
      </c>
      <c r="S66" s="110">
        <v>11.92664873</v>
      </c>
      <c r="T66" s="110">
        <v>11.340026</v>
      </c>
      <c r="U66" s="110">
        <v>11.70847941</v>
      </c>
      <c r="V66" s="110">
        <v>11.38648346</v>
      </c>
      <c r="W66" s="110">
        <v>11.54108156</v>
      </c>
      <c r="X66" s="110">
        <v>12.29213898</v>
      </c>
      <c r="Y66" s="110">
        <v>12.00858924</v>
      </c>
      <c r="Z66" s="110">
        <v>11.97428912</v>
      </c>
      <c r="AA66" s="110">
        <v>17.63963655</v>
      </c>
      <c r="AB66" s="110">
        <v>17.79267435</v>
      </c>
      <c r="AC66" s="110">
        <v>18.30879836</v>
      </c>
      <c r="AD66" s="110">
        <v>17.85710024</v>
      </c>
      <c r="AE66" s="110">
        <v>17.94463682</v>
      </c>
      <c r="AF66" s="110">
        <v>18.63677825</v>
      </c>
      <c r="AG66" s="110">
        <v>18.2871088</v>
      </c>
      <c r="AH66" s="110">
        <v>18.35584118</v>
      </c>
      <c r="AI66" s="110">
        <v>17.97231684</v>
      </c>
      <c r="AJ66" s="110">
        <v>17.60687498</v>
      </c>
      <c r="AK66" s="110">
        <v>17.42009906</v>
      </c>
    </row>
    <row r="67" spans="1:37" ht="15" customHeight="1">
      <c r="A67" s="104"/>
      <c r="B67" s="105"/>
      <c r="C67" s="106" t="s">
        <v>51</v>
      </c>
      <c r="D67" s="110">
        <v>0.36799593</v>
      </c>
      <c r="E67" s="110">
        <v>0.42179693</v>
      </c>
      <c r="F67" s="110">
        <v>0.315122</v>
      </c>
      <c r="G67" s="110">
        <v>0.28420994</v>
      </c>
      <c r="H67" s="110">
        <v>0.28251528</v>
      </c>
      <c r="I67" s="110">
        <v>0.28410665</v>
      </c>
      <c r="J67" s="110">
        <v>0.31037145</v>
      </c>
      <c r="K67" s="110">
        <v>0.30237354</v>
      </c>
      <c r="L67" s="110">
        <v>0.29769547</v>
      </c>
      <c r="M67" s="110">
        <v>0.31332863</v>
      </c>
      <c r="N67" s="110">
        <v>0.26986774</v>
      </c>
      <c r="O67" s="110">
        <v>0.28421698</v>
      </c>
      <c r="P67" s="110">
        <v>0.29188707</v>
      </c>
      <c r="Q67" s="110">
        <v>0.33405097</v>
      </c>
      <c r="R67" s="110">
        <v>0.27489418</v>
      </c>
      <c r="S67" s="110">
        <v>0.24713906</v>
      </c>
      <c r="T67" s="110">
        <v>0.24607496</v>
      </c>
      <c r="U67" s="110">
        <v>0.30245698</v>
      </c>
      <c r="V67" s="110">
        <v>0.27808168</v>
      </c>
      <c r="W67" s="110">
        <v>0.26601344</v>
      </c>
      <c r="X67" s="110">
        <v>0.27591978</v>
      </c>
      <c r="Y67" s="110">
        <v>0.28188787</v>
      </c>
      <c r="Z67" s="110">
        <v>0.26004766</v>
      </c>
      <c r="AA67" s="110">
        <v>0.3219021</v>
      </c>
      <c r="AB67" s="110">
        <v>0.26514903</v>
      </c>
      <c r="AC67" s="110">
        <v>0.30043053</v>
      </c>
      <c r="AD67" s="110">
        <v>0.23007053</v>
      </c>
      <c r="AE67" s="110">
        <v>0.28358245</v>
      </c>
      <c r="AF67" s="110">
        <v>0.25879097</v>
      </c>
      <c r="AG67" s="110">
        <v>0.28876104</v>
      </c>
      <c r="AH67" s="110">
        <v>0.26733535</v>
      </c>
      <c r="AI67" s="110">
        <v>0.16791776</v>
      </c>
      <c r="AJ67" s="110">
        <v>0.18771831</v>
      </c>
      <c r="AK67" s="110">
        <v>0.19989586</v>
      </c>
    </row>
    <row r="68" spans="1:37" ht="15" customHeight="1">
      <c r="A68" s="104"/>
      <c r="B68" s="105"/>
      <c r="C68" s="106" t="s">
        <v>52</v>
      </c>
      <c r="D68" s="110">
        <v>13.28811722</v>
      </c>
      <c r="E68" s="110">
        <v>13.64955079</v>
      </c>
      <c r="F68" s="110">
        <v>13.68675781</v>
      </c>
      <c r="G68" s="110">
        <v>13.46127046</v>
      </c>
      <c r="H68" s="110">
        <v>13.94529795</v>
      </c>
      <c r="I68" s="110">
        <v>13.96333456</v>
      </c>
      <c r="J68" s="110">
        <v>14.08160682</v>
      </c>
      <c r="K68" s="110">
        <v>14.45804504</v>
      </c>
      <c r="L68" s="110">
        <v>10.23761654</v>
      </c>
      <c r="M68" s="110">
        <v>10.4308453</v>
      </c>
      <c r="N68" s="110">
        <v>10.71671413</v>
      </c>
      <c r="O68" s="110">
        <v>10.79865666</v>
      </c>
      <c r="P68" s="110">
        <v>11.05922245</v>
      </c>
      <c r="Q68" s="110">
        <v>11.18918437</v>
      </c>
      <c r="R68" s="110">
        <v>11.27586256</v>
      </c>
      <c r="S68" s="110">
        <v>11.31922484</v>
      </c>
      <c r="T68" s="110">
        <v>10.75321949</v>
      </c>
      <c r="U68" s="110">
        <v>11.03810148</v>
      </c>
      <c r="V68" s="110">
        <v>10.76549008</v>
      </c>
      <c r="W68" s="110">
        <v>10.91486216</v>
      </c>
      <c r="X68" s="110">
        <v>11.64121172</v>
      </c>
      <c r="Y68" s="110">
        <v>11.33645972</v>
      </c>
      <c r="Z68" s="110">
        <v>11.3475351</v>
      </c>
      <c r="AA68" s="110">
        <v>16.73600382</v>
      </c>
      <c r="AB68" s="110">
        <v>16.95553583</v>
      </c>
      <c r="AC68" s="110">
        <v>17.40627599</v>
      </c>
      <c r="AD68" s="110">
        <v>17.01444996</v>
      </c>
      <c r="AE68" s="110">
        <v>16.97167291</v>
      </c>
      <c r="AF68" s="110">
        <v>17.56853331</v>
      </c>
      <c r="AG68" s="110">
        <v>17.15956865</v>
      </c>
      <c r="AH68" s="110">
        <v>17.23750944</v>
      </c>
      <c r="AI68" s="110">
        <v>16.91502512</v>
      </c>
      <c r="AJ68" s="110">
        <v>16.47839681</v>
      </c>
      <c r="AK68" s="110">
        <v>16.22633382</v>
      </c>
    </row>
    <row r="69" spans="1:37" ht="15" customHeight="1">
      <c r="A69" s="104"/>
      <c r="B69" s="105"/>
      <c r="C69" s="106" t="s">
        <v>53</v>
      </c>
      <c r="D69" s="110">
        <v>0.31391526</v>
      </c>
      <c r="E69" s="110">
        <v>0.32426349</v>
      </c>
      <c r="F69" s="110">
        <v>0.31216462</v>
      </c>
      <c r="G69" s="110">
        <v>0.33497855</v>
      </c>
      <c r="H69" s="110">
        <v>0.30637768</v>
      </c>
      <c r="I69" s="110">
        <v>0.33266255</v>
      </c>
      <c r="J69" s="110">
        <v>0.38354891</v>
      </c>
      <c r="K69" s="110">
        <v>0.43538921</v>
      </c>
      <c r="L69" s="110">
        <v>0.32530883</v>
      </c>
      <c r="M69" s="110">
        <v>0.30032013</v>
      </c>
      <c r="N69" s="110">
        <v>0.37627221</v>
      </c>
      <c r="O69" s="110">
        <v>0.37217283</v>
      </c>
      <c r="P69" s="110">
        <v>0.36366065</v>
      </c>
      <c r="Q69" s="110">
        <v>0.32134711</v>
      </c>
      <c r="R69" s="110">
        <v>0.30748373</v>
      </c>
      <c r="S69" s="110">
        <v>0.36028483</v>
      </c>
      <c r="T69" s="110">
        <v>0.34073155</v>
      </c>
      <c r="U69" s="110">
        <v>0.36792095</v>
      </c>
      <c r="V69" s="110">
        <v>0.3429117</v>
      </c>
      <c r="W69" s="110">
        <v>0.36020596</v>
      </c>
      <c r="X69" s="110">
        <v>0.37500748</v>
      </c>
      <c r="Y69" s="110">
        <v>0.39024165</v>
      </c>
      <c r="Z69" s="110">
        <v>0.36670636</v>
      </c>
      <c r="AA69" s="110">
        <v>0.58173063</v>
      </c>
      <c r="AB69" s="110">
        <v>0.57198949</v>
      </c>
      <c r="AC69" s="110">
        <v>0.60209184</v>
      </c>
      <c r="AD69" s="110">
        <v>0.61257975</v>
      </c>
      <c r="AE69" s="110">
        <v>0.68938146</v>
      </c>
      <c r="AF69" s="110">
        <v>0.80945397</v>
      </c>
      <c r="AG69" s="110">
        <v>0.83877911</v>
      </c>
      <c r="AH69" s="110">
        <v>0.85099639</v>
      </c>
      <c r="AI69" s="110">
        <v>0.88937396</v>
      </c>
      <c r="AJ69" s="110">
        <v>0.94075986</v>
      </c>
      <c r="AK69" s="110">
        <v>0.99386938</v>
      </c>
    </row>
    <row r="70" spans="1:37" ht="15" customHeight="1">
      <c r="A70" s="104"/>
      <c r="B70" s="105" t="s">
        <v>131</v>
      </c>
      <c r="C70" s="106"/>
      <c r="D70" s="110">
        <v>40.37348302</v>
      </c>
      <c r="E70" s="110">
        <v>41.71452338</v>
      </c>
      <c r="F70" s="110">
        <v>41.48102539</v>
      </c>
      <c r="G70" s="110">
        <v>40.48053332</v>
      </c>
      <c r="H70" s="110">
        <v>41.16236631</v>
      </c>
      <c r="I70" s="110">
        <v>41.65635691</v>
      </c>
      <c r="J70" s="110">
        <v>43.6173601</v>
      </c>
      <c r="K70" s="110">
        <v>44.17105751</v>
      </c>
      <c r="L70" s="110">
        <v>44.82422858</v>
      </c>
      <c r="M70" s="110">
        <v>46.35437941</v>
      </c>
      <c r="N70" s="110">
        <v>47.55206188</v>
      </c>
      <c r="O70" s="110">
        <v>48.95396585</v>
      </c>
      <c r="P70" s="110">
        <v>49.27147743</v>
      </c>
      <c r="Q70" s="110">
        <v>49.61016471</v>
      </c>
      <c r="R70" s="110">
        <v>49.20118152</v>
      </c>
      <c r="S70" s="110">
        <v>54.10135357</v>
      </c>
      <c r="T70" s="110">
        <v>54.91683311</v>
      </c>
      <c r="U70" s="110">
        <v>58.31732069</v>
      </c>
      <c r="V70" s="110">
        <v>59.29686707</v>
      </c>
      <c r="W70" s="110">
        <v>62.6262991</v>
      </c>
      <c r="X70" s="110">
        <v>62.23323852</v>
      </c>
      <c r="Y70" s="110">
        <v>64.57984967</v>
      </c>
      <c r="Z70" s="110">
        <v>63.44811742</v>
      </c>
      <c r="AA70" s="110">
        <v>60.61631879</v>
      </c>
      <c r="AB70" s="110">
        <v>60.41289652</v>
      </c>
      <c r="AC70" s="110">
        <v>60.5693749</v>
      </c>
      <c r="AD70" s="110">
        <v>59.42573375</v>
      </c>
      <c r="AE70" s="110">
        <v>58.54496108</v>
      </c>
      <c r="AF70" s="110">
        <v>60.84888587</v>
      </c>
      <c r="AG70" s="110">
        <v>59.23958127</v>
      </c>
      <c r="AH70" s="110">
        <v>55.60493349</v>
      </c>
      <c r="AI70" s="110">
        <v>55.17212308</v>
      </c>
      <c r="AJ70" s="110">
        <v>55.77492967</v>
      </c>
      <c r="AK70" s="110">
        <v>56.65362877</v>
      </c>
    </row>
    <row r="71" spans="1:37" ht="15" customHeight="1">
      <c r="A71" s="104"/>
      <c r="B71" s="105"/>
      <c r="C71" s="106" t="s">
        <v>51</v>
      </c>
      <c r="D71" s="110">
        <v>2.40907909</v>
      </c>
      <c r="E71" s="110">
        <v>2.24543792</v>
      </c>
      <c r="F71" s="110">
        <v>1.8800505</v>
      </c>
      <c r="G71" s="110">
        <v>1.59016637</v>
      </c>
      <c r="H71" s="110">
        <v>1.67401647</v>
      </c>
      <c r="I71" s="110">
        <v>1.74646033</v>
      </c>
      <c r="J71" s="110">
        <v>1.71723347</v>
      </c>
      <c r="K71" s="110">
        <v>1.77626118</v>
      </c>
      <c r="L71" s="110">
        <v>2.26811249</v>
      </c>
      <c r="M71" s="110">
        <v>2.47885313</v>
      </c>
      <c r="N71" s="110">
        <v>2.44843477</v>
      </c>
      <c r="O71" s="110">
        <v>2.34987458</v>
      </c>
      <c r="P71" s="110">
        <v>2.12279372</v>
      </c>
      <c r="Q71" s="110">
        <v>2.03705665</v>
      </c>
      <c r="R71" s="110">
        <v>2.23976589</v>
      </c>
      <c r="S71" s="110">
        <v>2.72635797</v>
      </c>
      <c r="T71" s="110">
        <v>2.68430318</v>
      </c>
      <c r="U71" s="110">
        <v>3.11719942</v>
      </c>
      <c r="V71" s="110">
        <v>3.01888575</v>
      </c>
      <c r="W71" s="110">
        <v>3.34272603</v>
      </c>
      <c r="X71" s="110">
        <v>3.20378304</v>
      </c>
      <c r="Y71" s="110">
        <v>3.59558677</v>
      </c>
      <c r="Z71" s="110">
        <v>2.96670511</v>
      </c>
      <c r="AA71" s="110">
        <v>2.59602955</v>
      </c>
      <c r="AB71" s="110">
        <v>2.3220171</v>
      </c>
      <c r="AC71" s="110">
        <v>2.38503218</v>
      </c>
      <c r="AD71" s="110">
        <v>2.2392068</v>
      </c>
      <c r="AE71" s="110">
        <v>2.32670063</v>
      </c>
      <c r="AF71" s="110">
        <v>2.23033859</v>
      </c>
      <c r="AG71" s="110">
        <v>2.08245747</v>
      </c>
      <c r="AH71" s="110">
        <v>1.78015734</v>
      </c>
      <c r="AI71" s="110">
        <v>1.51034571</v>
      </c>
      <c r="AJ71" s="110">
        <v>1.49636422</v>
      </c>
      <c r="AK71" s="110">
        <v>1.58342924</v>
      </c>
    </row>
    <row r="72" spans="1:37" ht="15" customHeight="1">
      <c r="A72" s="104"/>
      <c r="B72" s="105"/>
      <c r="C72" s="106" t="s">
        <v>52</v>
      </c>
      <c r="D72" s="110">
        <v>37.31792208</v>
      </c>
      <c r="E72" s="110">
        <v>38.75075867</v>
      </c>
      <c r="F72" s="110">
        <v>38.82398497</v>
      </c>
      <c r="G72" s="110">
        <v>38.11993248</v>
      </c>
      <c r="H72" s="110">
        <v>38.73695656</v>
      </c>
      <c r="I72" s="110">
        <v>39.19492782</v>
      </c>
      <c r="J72" s="110">
        <v>41.15301103</v>
      </c>
      <c r="K72" s="110">
        <v>41.58110393</v>
      </c>
      <c r="L72" s="110">
        <v>41.68227978</v>
      </c>
      <c r="M72" s="110">
        <v>42.94262657</v>
      </c>
      <c r="N72" s="110">
        <v>44.09240801</v>
      </c>
      <c r="O72" s="110">
        <v>45.56052857</v>
      </c>
      <c r="P72" s="110">
        <v>46.20127819</v>
      </c>
      <c r="Q72" s="110">
        <v>46.60557944</v>
      </c>
      <c r="R72" s="110">
        <v>45.98223376</v>
      </c>
      <c r="S72" s="110">
        <v>50.23084347</v>
      </c>
      <c r="T72" s="110">
        <v>51.04000864</v>
      </c>
      <c r="U72" s="110">
        <v>54.0460794</v>
      </c>
      <c r="V72" s="110">
        <v>55.10442406</v>
      </c>
      <c r="W72" s="110">
        <v>57.89018606</v>
      </c>
      <c r="X72" s="110">
        <v>57.74949979</v>
      </c>
      <c r="Y72" s="110">
        <v>59.57673967</v>
      </c>
      <c r="Z72" s="110">
        <v>59.05806373</v>
      </c>
      <c r="AA72" s="110">
        <v>56.57825934</v>
      </c>
      <c r="AB72" s="110">
        <v>56.53359801</v>
      </c>
      <c r="AC72" s="110">
        <v>56.48078832</v>
      </c>
      <c r="AD72" s="110">
        <v>55.60067776</v>
      </c>
      <c r="AE72" s="110">
        <v>54.46666116</v>
      </c>
      <c r="AF72" s="110">
        <v>56.80099094</v>
      </c>
      <c r="AG72" s="110">
        <v>55.2506252</v>
      </c>
      <c r="AH72" s="110">
        <v>51.902291</v>
      </c>
      <c r="AI72" s="110">
        <v>51.61641276</v>
      </c>
      <c r="AJ72" s="110">
        <v>51.96593705</v>
      </c>
      <c r="AK72" s="110">
        <v>52.49216401</v>
      </c>
    </row>
    <row r="73" spans="1:37" ht="15" customHeight="1">
      <c r="A73" s="104"/>
      <c r="B73" s="105"/>
      <c r="C73" s="106" t="s">
        <v>53</v>
      </c>
      <c r="D73" s="110">
        <v>0.64648185</v>
      </c>
      <c r="E73" s="110">
        <v>0.71832679</v>
      </c>
      <c r="F73" s="110">
        <v>0.77698992</v>
      </c>
      <c r="G73" s="110">
        <v>0.77043447</v>
      </c>
      <c r="H73" s="110">
        <v>0.75139328</v>
      </c>
      <c r="I73" s="110">
        <v>0.71496876</v>
      </c>
      <c r="J73" s="110">
        <v>0.7471156</v>
      </c>
      <c r="K73" s="110">
        <v>0.8136924</v>
      </c>
      <c r="L73" s="110">
        <v>0.87383631</v>
      </c>
      <c r="M73" s="110">
        <v>0.93289971</v>
      </c>
      <c r="N73" s="110">
        <v>1.0112191</v>
      </c>
      <c r="O73" s="110">
        <v>1.0435627</v>
      </c>
      <c r="P73" s="110">
        <v>0.94740552</v>
      </c>
      <c r="Q73" s="110">
        <v>0.96752862</v>
      </c>
      <c r="R73" s="110">
        <v>0.97918187</v>
      </c>
      <c r="S73" s="110">
        <v>1.14415213</v>
      </c>
      <c r="T73" s="110">
        <v>1.19252129</v>
      </c>
      <c r="U73" s="110">
        <v>1.15404187</v>
      </c>
      <c r="V73" s="110">
        <v>1.17355726</v>
      </c>
      <c r="W73" s="110">
        <v>1.39338701</v>
      </c>
      <c r="X73" s="110">
        <v>1.27995569</v>
      </c>
      <c r="Y73" s="110">
        <v>1.40752323</v>
      </c>
      <c r="Z73" s="110">
        <v>1.42334858</v>
      </c>
      <c r="AA73" s="110">
        <v>1.4420299</v>
      </c>
      <c r="AB73" s="110">
        <v>1.55728141</v>
      </c>
      <c r="AC73" s="110">
        <v>1.7035544</v>
      </c>
      <c r="AD73" s="110">
        <v>1.58584919</v>
      </c>
      <c r="AE73" s="110">
        <v>1.75159929</v>
      </c>
      <c r="AF73" s="110">
        <v>1.81755634</v>
      </c>
      <c r="AG73" s="110">
        <v>1.9064986</v>
      </c>
      <c r="AH73" s="110">
        <v>1.92248515</v>
      </c>
      <c r="AI73" s="110">
        <v>2.04536461</v>
      </c>
      <c r="AJ73" s="110">
        <v>2.3126284</v>
      </c>
      <c r="AK73" s="110">
        <v>2.57803552</v>
      </c>
    </row>
    <row r="74" spans="4:37" ht="8.25" customHeight="1">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row>
    <row r="75" spans="1:37" ht="31.5" customHeight="1">
      <c r="A75" s="147" t="s">
        <v>85</v>
      </c>
      <c r="B75" s="147"/>
      <c r="C75" s="147"/>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row>
    <row r="76" spans="1:37" ht="15" customHeight="1">
      <c r="A76" s="104"/>
      <c r="B76" s="105" t="s">
        <v>130</v>
      </c>
      <c r="C76" s="106"/>
      <c r="D76" s="110">
        <v>46.24831206</v>
      </c>
      <c r="E76" s="110">
        <v>47.3127204</v>
      </c>
      <c r="F76" s="110">
        <v>47.01232804</v>
      </c>
      <c r="G76" s="110">
        <v>46.09304086</v>
      </c>
      <c r="H76" s="110">
        <v>46.34654061</v>
      </c>
      <c r="I76" s="110">
        <v>46.65727283</v>
      </c>
      <c r="J76" s="110">
        <v>48.15869844</v>
      </c>
      <c r="K76" s="110">
        <v>48.69700176</v>
      </c>
      <c r="L76" s="110">
        <v>42.82647103</v>
      </c>
      <c r="M76" s="110">
        <v>43.86727974</v>
      </c>
      <c r="N76" s="110">
        <v>45.63331105</v>
      </c>
      <c r="O76" s="110">
        <v>46.12390636</v>
      </c>
      <c r="P76" s="110">
        <v>46.79060219</v>
      </c>
      <c r="Q76" s="110">
        <v>46.66428523</v>
      </c>
      <c r="R76" s="110">
        <v>46.77528032</v>
      </c>
      <c r="S76" s="110">
        <v>49.69181541</v>
      </c>
      <c r="T76" s="110">
        <v>50.67597634</v>
      </c>
      <c r="U76" s="110">
        <v>52.7036803</v>
      </c>
      <c r="V76" s="110">
        <v>53.45609139</v>
      </c>
      <c r="W76" s="110">
        <v>56.40135306</v>
      </c>
      <c r="X76" s="110">
        <v>57.70473936</v>
      </c>
      <c r="Y76" s="110">
        <v>58.84433447</v>
      </c>
      <c r="Z76" s="110">
        <v>57.69888956</v>
      </c>
      <c r="AA76" s="110">
        <v>61.05932091</v>
      </c>
      <c r="AB76" s="110">
        <v>61.32294485</v>
      </c>
      <c r="AC76" s="110">
        <v>61.86376331</v>
      </c>
      <c r="AD76" s="110">
        <v>61.14031542</v>
      </c>
      <c r="AE76" s="110">
        <v>60.66160351</v>
      </c>
      <c r="AF76" s="110">
        <v>63.49982592</v>
      </c>
      <c r="AG76" s="110">
        <v>61.70381165</v>
      </c>
      <c r="AH76" s="110">
        <v>59.23351645</v>
      </c>
      <c r="AI76" s="110">
        <v>59.05486523</v>
      </c>
      <c r="AJ76" s="110">
        <v>59.34266658</v>
      </c>
      <c r="AK76" s="110">
        <v>59.92386575</v>
      </c>
    </row>
    <row r="77" spans="1:37" ht="15" customHeight="1">
      <c r="A77" s="104"/>
      <c r="B77" s="105"/>
      <c r="C77" s="106" t="s">
        <v>51</v>
      </c>
      <c r="D77" s="110">
        <v>1.30603206</v>
      </c>
      <c r="E77" s="110">
        <v>1.11149058</v>
      </c>
      <c r="F77" s="110">
        <v>0.82525351</v>
      </c>
      <c r="G77" s="110">
        <v>0.66380013</v>
      </c>
      <c r="H77" s="110">
        <v>0.57204652</v>
      </c>
      <c r="I77" s="110">
        <v>0.62386292</v>
      </c>
      <c r="J77" s="110">
        <v>0.61855853</v>
      </c>
      <c r="K77" s="110">
        <v>0.58447686</v>
      </c>
      <c r="L77" s="110">
        <v>0.53538776</v>
      </c>
      <c r="M77" s="110">
        <v>0.57992686</v>
      </c>
      <c r="N77" s="110">
        <v>0.55516492</v>
      </c>
      <c r="O77" s="110">
        <v>0.48380119</v>
      </c>
      <c r="P77" s="110">
        <v>0.42043429</v>
      </c>
      <c r="Q77" s="110">
        <v>0.34055999</v>
      </c>
      <c r="R77" s="110">
        <v>0.30486465</v>
      </c>
      <c r="S77" s="110">
        <v>0.41747366</v>
      </c>
      <c r="T77" s="110">
        <v>0.38918956</v>
      </c>
      <c r="U77" s="110">
        <v>0.52075112</v>
      </c>
      <c r="V77" s="110">
        <v>0.5359189</v>
      </c>
      <c r="W77" s="110">
        <v>0.5696834</v>
      </c>
      <c r="X77" s="110">
        <v>0.59717885</v>
      </c>
      <c r="Y77" s="110">
        <v>0.71618116</v>
      </c>
      <c r="Z77" s="110">
        <v>0.54727242</v>
      </c>
      <c r="AA77" s="110">
        <v>0.51435645</v>
      </c>
      <c r="AB77" s="110">
        <v>0.46569123</v>
      </c>
      <c r="AC77" s="110">
        <v>0.44537261</v>
      </c>
      <c r="AD77" s="110">
        <v>0.41238448</v>
      </c>
      <c r="AE77" s="110">
        <v>0.56534552</v>
      </c>
      <c r="AF77" s="110">
        <v>0.51148763</v>
      </c>
      <c r="AG77" s="110">
        <v>0.46751952</v>
      </c>
      <c r="AH77" s="110">
        <v>0.3631871</v>
      </c>
      <c r="AI77" s="110">
        <v>0.30118296</v>
      </c>
      <c r="AJ77" s="110">
        <v>0.32305194</v>
      </c>
      <c r="AK77" s="110">
        <v>0.34458593</v>
      </c>
    </row>
    <row r="78" spans="1:37" ht="15" customHeight="1">
      <c r="A78" s="104"/>
      <c r="B78" s="105"/>
      <c r="C78" s="106" t="s">
        <v>52</v>
      </c>
      <c r="D78" s="110">
        <v>44.23312539</v>
      </c>
      <c r="E78" s="110">
        <v>45.43489756</v>
      </c>
      <c r="F78" s="110">
        <v>45.39683997</v>
      </c>
      <c r="G78" s="110">
        <v>44.60671431</v>
      </c>
      <c r="H78" s="110">
        <v>45.05326323</v>
      </c>
      <c r="I78" s="110">
        <v>45.31470308</v>
      </c>
      <c r="J78" s="110">
        <v>46.78644442</v>
      </c>
      <c r="K78" s="110">
        <v>47.2595214</v>
      </c>
      <c r="L78" s="110">
        <v>41.49834579</v>
      </c>
      <c r="M78" s="110">
        <v>42.47886892</v>
      </c>
      <c r="N78" s="110">
        <v>44.15788681</v>
      </c>
      <c r="O78" s="110">
        <v>44.74503292</v>
      </c>
      <c r="P78" s="110">
        <v>45.54283958</v>
      </c>
      <c r="Q78" s="110">
        <v>45.51295376</v>
      </c>
      <c r="R78" s="110">
        <v>45.59081539</v>
      </c>
      <c r="S78" s="110">
        <v>48.38256025</v>
      </c>
      <c r="T78" s="110">
        <v>49.32390646</v>
      </c>
      <c r="U78" s="110">
        <v>51.2459094</v>
      </c>
      <c r="V78" s="110">
        <v>51.98808138</v>
      </c>
      <c r="W78" s="110">
        <v>54.78404587</v>
      </c>
      <c r="X78" s="110">
        <v>56.0523544</v>
      </c>
      <c r="Y78" s="110">
        <v>57.00181815</v>
      </c>
      <c r="Z78" s="110">
        <v>56.05519606</v>
      </c>
      <c r="AA78" s="110">
        <v>59.23037512</v>
      </c>
      <c r="AB78" s="110">
        <v>59.48803446</v>
      </c>
      <c r="AC78" s="110">
        <v>59.89870692</v>
      </c>
      <c r="AD78" s="110">
        <v>59.17201164</v>
      </c>
      <c r="AE78" s="110">
        <v>58.44789624</v>
      </c>
      <c r="AF78" s="110">
        <v>61.08988885</v>
      </c>
      <c r="AG78" s="110">
        <v>59.27489608</v>
      </c>
      <c r="AH78" s="110">
        <v>56.77968511</v>
      </c>
      <c r="AI78" s="110">
        <v>56.58487362</v>
      </c>
      <c r="AJ78" s="110">
        <v>56.55705943</v>
      </c>
      <c r="AK78" s="110">
        <v>56.85798598</v>
      </c>
    </row>
    <row r="79" spans="1:37" ht="15" customHeight="1">
      <c r="A79" s="104"/>
      <c r="B79" s="105"/>
      <c r="C79" s="106" t="s">
        <v>53</v>
      </c>
      <c r="D79" s="110">
        <v>0.70915461</v>
      </c>
      <c r="E79" s="110">
        <v>0.76633226</v>
      </c>
      <c r="F79" s="110">
        <v>0.79023456</v>
      </c>
      <c r="G79" s="110">
        <v>0.82252642</v>
      </c>
      <c r="H79" s="110">
        <v>0.72123086</v>
      </c>
      <c r="I79" s="110">
        <v>0.71870683</v>
      </c>
      <c r="J79" s="110">
        <v>0.75369549</v>
      </c>
      <c r="K79" s="110">
        <v>0.8530035</v>
      </c>
      <c r="L79" s="110">
        <v>0.79273748</v>
      </c>
      <c r="M79" s="110">
        <v>0.80848396</v>
      </c>
      <c r="N79" s="110">
        <v>0.92025932</v>
      </c>
      <c r="O79" s="110">
        <v>0.89507225</v>
      </c>
      <c r="P79" s="110">
        <v>0.82732832</v>
      </c>
      <c r="Q79" s="110">
        <v>0.81077148</v>
      </c>
      <c r="R79" s="110">
        <v>0.87960028</v>
      </c>
      <c r="S79" s="110">
        <v>0.8917815</v>
      </c>
      <c r="T79" s="110">
        <v>0.96288032</v>
      </c>
      <c r="U79" s="110">
        <v>0.93701978</v>
      </c>
      <c r="V79" s="110">
        <v>0.93209111</v>
      </c>
      <c r="W79" s="110">
        <v>1.04762379</v>
      </c>
      <c r="X79" s="110">
        <v>1.05520611</v>
      </c>
      <c r="Y79" s="110">
        <v>1.12633516</v>
      </c>
      <c r="Z79" s="110">
        <v>1.09642108</v>
      </c>
      <c r="AA79" s="110">
        <v>1.31458934</v>
      </c>
      <c r="AB79" s="110">
        <v>1.36921916</v>
      </c>
      <c r="AC79" s="110">
        <v>1.51968378</v>
      </c>
      <c r="AD79" s="110">
        <v>1.5559193</v>
      </c>
      <c r="AE79" s="110">
        <v>1.64836175</v>
      </c>
      <c r="AF79" s="110">
        <v>1.89844944</v>
      </c>
      <c r="AG79" s="110">
        <v>1.96139605</v>
      </c>
      <c r="AH79" s="110">
        <v>2.09064424</v>
      </c>
      <c r="AI79" s="110">
        <v>2.16880865</v>
      </c>
      <c r="AJ79" s="110">
        <v>2.46255521</v>
      </c>
      <c r="AK79" s="110">
        <v>2.72129384</v>
      </c>
    </row>
    <row r="80" spans="1:37" ht="15" customHeight="1">
      <c r="A80" s="104"/>
      <c r="B80" s="105" t="s">
        <v>175</v>
      </c>
      <c r="C80" s="106"/>
      <c r="D80" s="110">
        <v>12.46696606</v>
      </c>
      <c r="E80" s="110">
        <v>12.70004913</v>
      </c>
      <c r="F80" s="110">
        <v>12.76092751</v>
      </c>
      <c r="G80" s="110">
        <v>12.55105523</v>
      </c>
      <c r="H80" s="110">
        <v>12.84418601</v>
      </c>
      <c r="I80" s="110">
        <v>12.92001695</v>
      </c>
      <c r="J80" s="110">
        <v>12.92251436</v>
      </c>
      <c r="K80" s="110">
        <v>13.29634806</v>
      </c>
      <c r="L80" s="110">
        <v>8.99356319</v>
      </c>
      <c r="M80" s="110">
        <v>9.17865254</v>
      </c>
      <c r="N80" s="110">
        <v>9.50170248</v>
      </c>
      <c r="O80" s="110">
        <v>9.52418348</v>
      </c>
      <c r="P80" s="110">
        <v>9.67083067</v>
      </c>
      <c r="Q80" s="110">
        <v>9.74499775</v>
      </c>
      <c r="R80" s="110">
        <v>9.88126228</v>
      </c>
      <c r="S80" s="110">
        <v>10.00946745</v>
      </c>
      <c r="T80" s="110">
        <v>9.55142307</v>
      </c>
      <c r="U80" s="110">
        <v>9.79952074</v>
      </c>
      <c r="V80" s="110">
        <v>9.46227765</v>
      </c>
      <c r="W80" s="110">
        <v>9.7935526</v>
      </c>
      <c r="X80" s="110">
        <v>10.50353414</v>
      </c>
      <c r="Y80" s="110">
        <v>10.30355355</v>
      </c>
      <c r="Z80" s="110">
        <v>10.1439452</v>
      </c>
      <c r="AA80" s="110">
        <v>15.41457501</v>
      </c>
      <c r="AB80" s="110">
        <v>15.61752163</v>
      </c>
      <c r="AC80" s="110">
        <v>16.03995914</v>
      </c>
      <c r="AD80" s="110">
        <v>15.73128141</v>
      </c>
      <c r="AE80" s="110">
        <v>15.80247937</v>
      </c>
      <c r="AF80" s="110">
        <v>16.56835182</v>
      </c>
      <c r="AG80" s="110">
        <v>16.07281283</v>
      </c>
      <c r="AH80" s="110">
        <v>16.17152138</v>
      </c>
      <c r="AI80" s="110">
        <v>15.84240126</v>
      </c>
      <c r="AJ80" s="110">
        <v>15.67667469</v>
      </c>
      <c r="AK80" s="110">
        <v>15.48148831</v>
      </c>
    </row>
    <row r="81" spans="1:37" ht="15" customHeight="1">
      <c r="A81" s="104"/>
      <c r="B81" s="105"/>
      <c r="C81" s="106" t="s">
        <v>51</v>
      </c>
      <c r="D81" s="110">
        <v>0.15368633</v>
      </c>
      <c r="E81" s="110">
        <v>0.11984581</v>
      </c>
      <c r="F81" s="110">
        <v>0.10017363</v>
      </c>
      <c r="G81" s="110">
        <v>0.08898302</v>
      </c>
      <c r="H81" s="110">
        <v>0.06920482</v>
      </c>
      <c r="I81" s="110">
        <v>0.07804359</v>
      </c>
      <c r="J81" s="110">
        <v>0.07297797</v>
      </c>
      <c r="K81" s="110">
        <v>0.05568072</v>
      </c>
      <c r="L81" s="110">
        <v>0.05296663</v>
      </c>
      <c r="M81" s="110">
        <v>0.03918419</v>
      </c>
      <c r="N81" s="110">
        <v>0.05119377</v>
      </c>
      <c r="O81" s="110">
        <v>0.03201871</v>
      </c>
      <c r="P81" s="110">
        <v>0.03400093</v>
      </c>
      <c r="Q81" s="110">
        <v>0.04031217</v>
      </c>
      <c r="R81" s="110">
        <v>0.02576612</v>
      </c>
      <c r="S81" s="110">
        <v>0.03045704</v>
      </c>
      <c r="T81" s="110">
        <v>0.02921731</v>
      </c>
      <c r="U81" s="110">
        <v>0.04035432</v>
      </c>
      <c r="V81" s="110">
        <v>0.02211836</v>
      </c>
      <c r="W81" s="110">
        <v>0.02604225</v>
      </c>
      <c r="X81" s="110">
        <v>0.07684807</v>
      </c>
      <c r="Y81" s="110">
        <v>0.07743537</v>
      </c>
      <c r="Z81" s="110">
        <v>0.05150717</v>
      </c>
      <c r="AA81" s="110">
        <v>0.05580548</v>
      </c>
      <c r="AB81" s="110">
        <v>0.05658981</v>
      </c>
      <c r="AC81" s="110">
        <v>0.06792091</v>
      </c>
      <c r="AD81" s="110">
        <v>0.04908339</v>
      </c>
      <c r="AE81" s="110">
        <v>0.08597576</v>
      </c>
      <c r="AF81" s="110">
        <v>0.06904264</v>
      </c>
      <c r="AG81" s="110">
        <v>0.05945053</v>
      </c>
      <c r="AH81" s="110">
        <v>0.05635366</v>
      </c>
      <c r="AI81" s="110">
        <v>0.03478246</v>
      </c>
      <c r="AJ81" s="110">
        <v>0.05461546</v>
      </c>
      <c r="AK81" s="110">
        <v>0.05813378</v>
      </c>
    </row>
    <row r="82" spans="1:37" ht="15" customHeight="1">
      <c r="A82" s="104"/>
      <c r="B82" s="105"/>
      <c r="C82" s="106" t="s">
        <v>52</v>
      </c>
      <c r="D82" s="110">
        <v>12.06591146</v>
      </c>
      <c r="E82" s="110">
        <v>12.34016757</v>
      </c>
      <c r="F82" s="110">
        <v>12.43006616</v>
      </c>
      <c r="G82" s="110">
        <v>12.2087363</v>
      </c>
      <c r="H82" s="110">
        <v>12.56071882</v>
      </c>
      <c r="I82" s="110">
        <v>12.61486234</v>
      </c>
      <c r="J82" s="110">
        <v>12.58335885</v>
      </c>
      <c r="K82" s="110">
        <v>12.92815145</v>
      </c>
      <c r="L82" s="110">
        <v>8.72982179</v>
      </c>
      <c r="M82" s="110">
        <v>8.95032503</v>
      </c>
      <c r="N82" s="110">
        <v>9.19994435</v>
      </c>
      <c r="O82" s="110">
        <v>9.2450353</v>
      </c>
      <c r="P82" s="110">
        <v>9.40521139</v>
      </c>
      <c r="Q82" s="110">
        <v>9.48575171</v>
      </c>
      <c r="R82" s="110">
        <v>9.64549501</v>
      </c>
      <c r="S82" s="110">
        <v>9.76404744</v>
      </c>
      <c r="T82" s="110">
        <v>9.2887624</v>
      </c>
      <c r="U82" s="110">
        <v>9.5088411</v>
      </c>
      <c r="V82" s="110">
        <v>9.23779379</v>
      </c>
      <c r="W82" s="110">
        <v>9.54475586</v>
      </c>
      <c r="X82" s="110">
        <v>10.15965125</v>
      </c>
      <c r="Y82" s="110">
        <v>9.98055134</v>
      </c>
      <c r="Z82" s="110">
        <v>9.84626583</v>
      </c>
      <c r="AA82" s="110">
        <v>14.97177771</v>
      </c>
      <c r="AB82" s="110">
        <v>15.17419247</v>
      </c>
      <c r="AC82" s="110">
        <v>15.53047591</v>
      </c>
      <c r="AD82" s="110">
        <v>15.24067746</v>
      </c>
      <c r="AE82" s="110">
        <v>15.21482705</v>
      </c>
      <c r="AF82" s="110">
        <v>15.90285353</v>
      </c>
      <c r="AG82" s="110">
        <v>15.40053516</v>
      </c>
      <c r="AH82" s="110">
        <v>15.46374617</v>
      </c>
      <c r="AI82" s="110">
        <v>15.15047689</v>
      </c>
      <c r="AJ82" s="110">
        <v>14.89263052</v>
      </c>
      <c r="AK82" s="110">
        <v>14.64235034</v>
      </c>
    </row>
    <row r="83" spans="1:37" ht="15" customHeight="1">
      <c r="A83" s="104"/>
      <c r="B83" s="105"/>
      <c r="C83" s="106" t="s">
        <v>53</v>
      </c>
      <c r="D83" s="110">
        <v>0.24736827</v>
      </c>
      <c r="E83" s="110">
        <v>0.24003575</v>
      </c>
      <c r="F83" s="110">
        <v>0.23068772</v>
      </c>
      <c r="G83" s="110">
        <v>0.25333591</v>
      </c>
      <c r="H83" s="110">
        <v>0.21426237</v>
      </c>
      <c r="I83" s="110">
        <v>0.22711102</v>
      </c>
      <c r="J83" s="110">
        <v>0.26617754</v>
      </c>
      <c r="K83" s="110">
        <v>0.31251589</v>
      </c>
      <c r="L83" s="110">
        <v>0.21077477</v>
      </c>
      <c r="M83" s="110">
        <v>0.18914332</v>
      </c>
      <c r="N83" s="110">
        <v>0.25056436</v>
      </c>
      <c r="O83" s="110">
        <v>0.24712947</v>
      </c>
      <c r="P83" s="110">
        <v>0.23161835</v>
      </c>
      <c r="Q83" s="110">
        <v>0.21893387</v>
      </c>
      <c r="R83" s="110">
        <v>0.21000115</v>
      </c>
      <c r="S83" s="110">
        <v>0.21496297</v>
      </c>
      <c r="T83" s="110">
        <v>0.23344336</v>
      </c>
      <c r="U83" s="110">
        <v>0.25032532</v>
      </c>
      <c r="V83" s="110">
        <v>0.2023655</v>
      </c>
      <c r="W83" s="110">
        <v>0.22275449</v>
      </c>
      <c r="X83" s="110">
        <v>0.26703482</v>
      </c>
      <c r="Y83" s="110">
        <v>0.24556684</v>
      </c>
      <c r="Z83" s="110">
        <v>0.2461722</v>
      </c>
      <c r="AA83" s="110">
        <v>0.38699182</v>
      </c>
      <c r="AB83" s="110">
        <v>0.38673935</v>
      </c>
      <c r="AC83" s="110">
        <v>0.44156232</v>
      </c>
      <c r="AD83" s="110">
        <v>0.44152056</v>
      </c>
      <c r="AE83" s="110">
        <v>0.50167656</v>
      </c>
      <c r="AF83" s="110">
        <v>0.59645565</v>
      </c>
      <c r="AG83" s="110">
        <v>0.61282714</v>
      </c>
      <c r="AH83" s="110">
        <v>0.65142155</v>
      </c>
      <c r="AI83" s="110">
        <v>0.65714191</v>
      </c>
      <c r="AJ83" s="110">
        <v>0.72942871</v>
      </c>
      <c r="AK83" s="110">
        <v>0.78100419</v>
      </c>
    </row>
    <row r="84" spans="1:37" ht="15" customHeight="1">
      <c r="A84" s="104"/>
      <c r="B84" s="105" t="s">
        <v>131</v>
      </c>
      <c r="C84" s="106"/>
      <c r="D84" s="110">
        <v>33.781346</v>
      </c>
      <c r="E84" s="110">
        <v>34.61267127</v>
      </c>
      <c r="F84" s="110">
        <v>34.25140053</v>
      </c>
      <c r="G84" s="110">
        <v>33.54198563</v>
      </c>
      <c r="H84" s="110">
        <v>33.5023546</v>
      </c>
      <c r="I84" s="110">
        <v>33.73725588</v>
      </c>
      <c r="J84" s="110">
        <v>35.23618408</v>
      </c>
      <c r="K84" s="110">
        <v>35.4006537</v>
      </c>
      <c r="L84" s="110">
        <v>33.83290784</v>
      </c>
      <c r="M84" s="110">
        <v>34.6886272</v>
      </c>
      <c r="N84" s="110">
        <v>36.13160857</v>
      </c>
      <c r="O84" s="110">
        <v>36.59972288</v>
      </c>
      <c r="P84" s="110">
        <v>37.11977152</v>
      </c>
      <c r="Q84" s="110">
        <v>36.91928748</v>
      </c>
      <c r="R84" s="110">
        <v>36.89401804</v>
      </c>
      <c r="S84" s="110">
        <v>39.68234796</v>
      </c>
      <c r="T84" s="110">
        <v>41.12455327</v>
      </c>
      <c r="U84" s="110">
        <v>42.90415956</v>
      </c>
      <c r="V84" s="110">
        <v>43.99381374</v>
      </c>
      <c r="W84" s="110">
        <v>46.60780046</v>
      </c>
      <c r="X84" s="110">
        <v>47.20120522</v>
      </c>
      <c r="Y84" s="110">
        <v>48.54078092</v>
      </c>
      <c r="Z84" s="110">
        <v>47.55494436</v>
      </c>
      <c r="AA84" s="110">
        <v>45.6447459</v>
      </c>
      <c r="AB84" s="110">
        <v>45.70542322</v>
      </c>
      <c r="AC84" s="110">
        <v>45.82380417</v>
      </c>
      <c r="AD84" s="110">
        <v>45.40903401</v>
      </c>
      <c r="AE84" s="110">
        <v>44.85912414</v>
      </c>
      <c r="AF84" s="110">
        <v>46.9314741</v>
      </c>
      <c r="AG84" s="110">
        <v>45.63099882</v>
      </c>
      <c r="AH84" s="110">
        <v>43.06199507</v>
      </c>
      <c r="AI84" s="110">
        <v>43.21246397</v>
      </c>
      <c r="AJ84" s="110">
        <v>43.66599189</v>
      </c>
      <c r="AK84" s="110">
        <v>44.44237744</v>
      </c>
    </row>
    <row r="85" spans="1:37" ht="15" customHeight="1">
      <c r="A85" s="104"/>
      <c r="B85" s="105"/>
      <c r="C85" s="106" t="s">
        <v>51</v>
      </c>
      <c r="D85" s="110">
        <v>1.15234573</v>
      </c>
      <c r="E85" s="110">
        <v>0.99164477</v>
      </c>
      <c r="F85" s="110">
        <v>0.72507988</v>
      </c>
      <c r="G85" s="110">
        <v>0.57481711</v>
      </c>
      <c r="H85" s="110">
        <v>0.5028417</v>
      </c>
      <c r="I85" s="110">
        <v>0.54581933</v>
      </c>
      <c r="J85" s="110">
        <v>0.54558056</v>
      </c>
      <c r="K85" s="110">
        <v>0.52879614</v>
      </c>
      <c r="L85" s="110">
        <v>0.48242113</v>
      </c>
      <c r="M85" s="110">
        <v>0.54074267</v>
      </c>
      <c r="N85" s="110">
        <v>0.50397115</v>
      </c>
      <c r="O85" s="110">
        <v>0.45178248</v>
      </c>
      <c r="P85" s="110">
        <v>0.38643336</v>
      </c>
      <c r="Q85" s="110">
        <v>0.30024782</v>
      </c>
      <c r="R85" s="110">
        <v>0.27909853</v>
      </c>
      <c r="S85" s="110">
        <v>0.38701662</v>
      </c>
      <c r="T85" s="110">
        <v>0.35997225</v>
      </c>
      <c r="U85" s="110">
        <v>0.4803968</v>
      </c>
      <c r="V85" s="110">
        <v>0.51380054</v>
      </c>
      <c r="W85" s="110">
        <v>0.54364115</v>
      </c>
      <c r="X85" s="110">
        <v>0.52033078</v>
      </c>
      <c r="Y85" s="110">
        <v>0.63874579</v>
      </c>
      <c r="Z85" s="110">
        <v>0.49576525</v>
      </c>
      <c r="AA85" s="110">
        <v>0.45855097</v>
      </c>
      <c r="AB85" s="110">
        <v>0.40910142</v>
      </c>
      <c r="AC85" s="110">
        <v>0.3774517</v>
      </c>
      <c r="AD85" s="110">
        <v>0.36330109</v>
      </c>
      <c r="AE85" s="110">
        <v>0.47936976</v>
      </c>
      <c r="AF85" s="110">
        <v>0.44244499</v>
      </c>
      <c r="AG85" s="110">
        <v>0.40806899</v>
      </c>
      <c r="AH85" s="110">
        <v>0.30683344</v>
      </c>
      <c r="AI85" s="110">
        <v>0.2664005</v>
      </c>
      <c r="AJ85" s="110">
        <v>0.26843648</v>
      </c>
      <c r="AK85" s="110">
        <v>0.28645215</v>
      </c>
    </row>
    <row r="86" spans="1:37" ht="15" customHeight="1">
      <c r="A86" s="104"/>
      <c r="B86" s="105"/>
      <c r="C86" s="106" t="s">
        <v>52</v>
      </c>
      <c r="D86" s="110">
        <v>32.16721393</v>
      </c>
      <c r="E86" s="110">
        <v>33.09472999</v>
      </c>
      <c r="F86" s="110">
        <v>32.96677381</v>
      </c>
      <c r="G86" s="110">
        <v>32.39797801</v>
      </c>
      <c r="H86" s="110">
        <v>32.49254441</v>
      </c>
      <c r="I86" s="110">
        <v>32.69984074</v>
      </c>
      <c r="J86" s="110">
        <v>34.20308557</v>
      </c>
      <c r="K86" s="110">
        <v>34.33136995</v>
      </c>
      <c r="L86" s="110">
        <v>32.768524</v>
      </c>
      <c r="M86" s="110">
        <v>33.52854389</v>
      </c>
      <c r="N86" s="110">
        <v>34.95794246</v>
      </c>
      <c r="O86" s="110">
        <v>35.49999762</v>
      </c>
      <c r="P86" s="110">
        <v>36.13762819</v>
      </c>
      <c r="Q86" s="110">
        <v>36.02720205</v>
      </c>
      <c r="R86" s="110">
        <v>35.94532038</v>
      </c>
      <c r="S86" s="110">
        <v>38.61851281</v>
      </c>
      <c r="T86" s="110">
        <v>40.03514406</v>
      </c>
      <c r="U86" s="110">
        <v>41.7370683</v>
      </c>
      <c r="V86" s="110">
        <v>42.75028759</v>
      </c>
      <c r="W86" s="110">
        <v>45.23929001</v>
      </c>
      <c r="X86" s="110">
        <v>45.89270315</v>
      </c>
      <c r="Y86" s="110">
        <v>47.02126681</v>
      </c>
      <c r="Z86" s="110">
        <v>46.20893023</v>
      </c>
      <c r="AA86" s="110">
        <v>44.25859741</v>
      </c>
      <c r="AB86" s="110">
        <v>44.31384199</v>
      </c>
      <c r="AC86" s="110">
        <v>44.36823101</v>
      </c>
      <c r="AD86" s="110">
        <v>43.93133418</v>
      </c>
      <c r="AE86" s="110">
        <v>43.23306919</v>
      </c>
      <c r="AF86" s="110">
        <v>45.18703532</v>
      </c>
      <c r="AG86" s="110">
        <v>43.87436092</v>
      </c>
      <c r="AH86" s="110">
        <v>41.31593894</v>
      </c>
      <c r="AI86" s="110">
        <v>41.43439673</v>
      </c>
      <c r="AJ86" s="110">
        <v>41.66442891</v>
      </c>
      <c r="AK86" s="110">
        <v>42.21563564</v>
      </c>
    </row>
    <row r="87" spans="1:37" ht="15" customHeight="1">
      <c r="A87" s="104"/>
      <c r="B87" s="105"/>
      <c r="C87" s="106" t="s">
        <v>53</v>
      </c>
      <c r="D87" s="110">
        <v>0.46178634</v>
      </c>
      <c r="E87" s="110">
        <v>0.52629651</v>
      </c>
      <c r="F87" s="110">
        <v>0.55954684</v>
      </c>
      <c r="G87" s="110">
        <v>0.56919051</v>
      </c>
      <c r="H87" s="110">
        <v>0.50696849</v>
      </c>
      <c r="I87" s="110">
        <v>0.49159581</v>
      </c>
      <c r="J87" s="110">
        <v>0.48751795</v>
      </c>
      <c r="K87" s="110">
        <v>0.54048761</v>
      </c>
      <c r="L87" s="110">
        <v>0.58196271</v>
      </c>
      <c r="M87" s="110">
        <v>0.61934064</v>
      </c>
      <c r="N87" s="110">
        <v>0.66969496</v>
      </c>
      <c r="O87" s="110">
        <v>0.64794278</v>
      </c>
      <c r="P87" s="110">
        <v>0.59570997</v>
      </c>
      <c r="Q87" s="110">
        <v>0.59183761</v>
      </c>
      <c r="R87" s="110">
        <v>0.66959913</v>
      </c>
      <c r="S87" s="110">
        <v>0.67681853</v>
      </c>
      <c r="T87" s="110">
        <v>0.72943696</v>
      </c>
      <c r="U87" s="110">
        <v>0.68669446</v>
      </c>
      <c r="V87" s="110">
        <v>0.72972561</v>
      </c>
      <c r="W87" s="110">
        <v>0.8248693</v>
      </c>
      <c r="X87" s="110">
        <v>0.78817129</v>
      </c>
      <c r="Y87" s="110">
        <v>0.88076832</v>
      </c>
      <c r="Z87" s="110">
        <v>0.85024888</v>
      </c>
      <c r="AA87" s="110">
        <v>0.92759752</v>
      </c>
      <c r="AB87" s="110">
        <v>0.98247981</v>
      </c>
      <c r="AC87" s="110">
        <v>1.07812146</v>
      </c>
      <c r="AD87" s="110">
        <v>1.11439874</v>
      </c>
      <c r="AE87" s="110">
        <v>1.14668519</v>
      </c>
      <c r="AF87" s="110">
        <v>1.30199379</v>
      </c>
      <c r="AG87" s="110">
        <v>1.34856891</v>
      </c>
      <c r="AH87" s="110">
        <v>1.43922269</v>
      </c>
      <c r="AI87" s="110">
        <v>1.51166674</v>
      </c>
      <c r="AJ87" s="110">
        <v>1.7331265</v>
      </c>
      <c r="AK87" s="110">
        <v>1.94028965</v>
      </c>
    </row>
    <row r="88" ht="8.25" customHeight="1"/>
    <row r="89" spans="1:7" ht="15.75">
      <c r="A89" s="146" t="s">
        <v>96</v>
      </c>
      <c r="B89" s="146"/>
      <c r="C89" s="146"/>
      <c r="D89" s="93"/>
      <c r="E89" s="93"/>
      <c r="F89" s="93"/>
      <c r="G89" s="93"/>
    </row>
  </sheetData>
  <sheetProtection/>
  <mergeCells count="8">
    <mergeCell ref="A89:C89"/>
    <mergeCell ref="A75:C75"/>
    <mergeCell ref="A2:C2"/>
    <mergeCell ref="A3:C3"/>
    <mergeCell ref="A4:C4"/>
    <mergeCell ref="A6:C6"/>
    <mergeCell ref="A34:C34"/>
    <mergeCell ref="A61:C61"/>
  </mergeCells>
  <printOptions/>
  <pageMargins left="0.7" right="0.7" top="0.75" bottom="0.75" header="0.3" footer="0.3"/>
  <pageSetup fitToHeight="2" fitToWidth="12" horizontalDpi="600" verticalDpi="600" orientation="landscape" pageOrder="overThenDown" scale="62"/>
  <rowBreaks count="1" manualBreakCount="1">
    <brk id="46" max="36" man="1"/>
  </rowBreaks>
</worksheet>
</file>

<file path=xl/worksheets/sheet4.xml><?xml version="1.0" encoding="utf-8"?>
<worksheet xmlns="http://schemas.openxmlformats.org/spreadsheetml/2006/main" xmlns:r="http://schemas.openxmlformats.org/officeDocument/2006/relationships">
  <sheetPr>
    <pageSetUpPr fitToPage="1"/>
  </sheetPr>
  <dimension ref="A1:U47"/>
  <sheetViews>
    <sheetView zoomScaleSheetLayoutView="100" zoomScalePageLayoutView="0" workbookViewId="0" topLeftCell="A1">
      <selection activeCell="A2" sqref="A2"/>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8" width="8.421875" style="43" customWidth="1"/>
    <col min="9" max="14" width="8.421875" style="31" customWidth="1"/>
    <col min="15" max="20" width="10.00390625" style="31" bestFit="1" customWidth="1"/>
    <col min="21" max="16384" width="8.421875" style="31" customWidth="1"/>
  </cols>
  <sheetData>
    <row r="1" ht="15">
      <c r="A1" s="2" t="s">
        <v>31</v>
      </c>
    </row>
    <row r="2" ht="15">
      <c r="A2" s="2" t="s">
        <v>179</v>
      </c>
    </row>
    <row r="3" spans="1:8" ht="15" customHeight="1">
      <c r="A3" s="155" t="s">
        <v>132</v>
      </c>
      <c r="B3" s="155"/>
      <c r="C3" s="155"/>
      <c r="D3" s="155"/>
      <c r="E3" s="155"/>
      <c r="F3" s="155"/>
      <c r="G3" s="155"/>
      <c r="H3" s="155"/>
    </row>
    <row r="4" spans="1:8" ht="30" customHeight="1">
      <c r="A4" s="44"/>
      <c r="B4" s="156" t="s">
        <v>176</v>
      </c>
      <c r="C4" s="156"/>
      <c r="D4" s="156"/>
      <c r="E4" s="156"/>
      <c r="F4" s="156"/>
      <c r="G4" s="156"/>
      <c r="H4" s="157" t="s">
        <v>177</v>
      </c>
    </row>
    <row r="5" spans="1:8" s="43" customFormat="1" ht="30" customHeight="1">
      <c r="A5" s="45" t="s">
        <v>0</v>
      </c>
      <c r="B5" s="121" t="s">
        <v>2</v>
      </c>
      <c r="C5" s="121" t="s">
        <v>3</v>
      </c>
      <c r="D5" s="121" t="s">
        <v>4</v>
      </c>
      <c r="E5" s="122" t="s">
        <v>142</v>
      </c>
      <c r="F5" s="121" t="s">
        <v>5</v>
      </c>
      <c r="G5" s="121" t="s">
        <v>6</v>
      </c>
      <c r="H5" s="158"/>
    </row>
    <row r="6" spans="1:21" ht="15">
      <c r="A6" s="47">
        <v>1975</v>
      </c>
      <c r="B6" s="23">
        <f>54.0857/100</f>
        <v>0.540857</v>
      </c>
      <c r="C6" s="23">
        <f>3.43372/100</f>
        <v>0.0343372</v>
      </c>
      <c r="D6" s="23">
        <f>8.4776/100</f>
        <v>0.084776</v>
      </c>
      <c r="E6" s="23">
        <f>11.2715/100</f>
        <v>0.112715</v>
      </c>
      <c r="F6" s="23">
        <f>18.8385/100</f>
        <v>0.188385</v>
      </c>
      <c r="G6" s="23">
        <f>3.89291/100</f>
        <v>0.0389291</v>
      </c>
      <c r="H6" s="24">
        <f>7.86/100</f>
        <v>0.0786</v>
      </c>
      <c r="O6" s="1"/>
      <c r="P6" s="1"/>
      <c r="Q6" s="1"/>
      <c r="R6" s="1"/>
      <c r="S6" s="1"/>
      <c r="T6" s="1"/>
      <c r="U6" s="48"/>
    </row>
    <row r="7" spans="1:20" ht="15">
      <c r="A7" s="49">
        <v>1976</v>
      </c>
      <c r="B7" s="50">
        <v>53.2576</v>
      </c>
      <c r="C7" s="50">
        <v>3.35079</v>
      </c>
      <c r="D7" s="50">
        <v>8.6827</v>
      </c>
      <c r="E7" s="50">
        <v>11.3055</v>
      </c>
      <c r="F7" s="50">
        <v>19.3501</v>
      </c>
      <c r="G7" s="50">
        <v>4.05341</v>
      </c>
      <c r="H7" s="51">
        <v>6.84</v>
      </c>
      <c r="O7" s="1"/>
      <c r="P7" s="1"/>
      <c r="Q7" s="1"/>
      <c r="R7" s="1"/>
      <c r="S7" s="1"/>
      <c r="T7" s="1"/>
    </row>
    <row r="8" spans="1:20" ht="15">
      <c r="A8" s="49">
        <v>1977</v>
      </c>
      <c r="B8" s="50">
        <v>53.38</v>
      </c>
      <c r="C8" s="50">
        <v>3.00178</v>
      </c>
      <c r="D8" s="50">
        <v>8.9246</v>
      </c>
      <c r="E8" s="50">
        <v>11.4855</v>
      </c>
      <c r="F8" s="50">
        <v>19.1964</v>
      </c>
      <c r="G8" s="50">
        <v>4.01175</v>
      </c>
      <c r="H8" s="51">
        <v>6.83</v>
      </c>
      <c r="O8" s="1"/>
      <c r="P8" s="1"/>
      <c r="Q8" s="1"/>
      <c r="R8" s="1"/>
      <c r="S8" s="1"/>
      <c r="T8" s="1"/>
    </row>
    <row r="9" spans="1:20" ht="15">
      <c r="A9" s="49">
        <v>1978</v>
      </c>
      <c r="B9" s="50">
        <v>53.4915</v>
      </c>
      <c r="C9" s="50">
        <v>2.85005</v>
      </c>
      <c r="D9" s="50">
        <v>8.7598</v>
      </c>
      <c r="E9" s="50">
        <v>10.4093</v>
      </c>
      <c r="F9" s="50">
        <v>20.7847</v>
      </c>
      <c r="G9" s="50">
        <v>3.70474</v>
      </c>
      <c r="H9" s="51">
        <v>9.06</v>
      </c>
      <c r="O9" s="1"/>
      <c r="P9" s="1"/>
      <c r="Q9" s="1"/>
      <c r="R9" s="1"/>
      <c r="S9" s="1"/>
      <c r="T9" s="1"/>
    </row>
    <row r="10" spans="1:20" ht="15">
      <c r="A10" s="49">
        <v>1979</v>
      </c>
      <c r="B10" s="50">
        <v>52.8326</v>
      </c>
      <c r="C10" s="50">
        <v>2.69024</v>
      </c>
      <c r="D10" s="50">
        <v>8.0987</v>
      </c>
      <c r="E10" s="50">
        <v>10.6575</v>
      </c>
      <c r="F10" s="50">
        <v>23.1576</v>
      </c>
      <c r="G10" s="50">
        <v>2.56345</v>
      </c>
      <c r="H10" s="51">
        <v>12.67</v>
      </c>
      <c r="O10" s="1"/>
      <c r="P10" s="1"/>
      <c r="Q10" s="1"/>
      <c r="R10" s="1"/>
      <c r="S10" s="1"/>
      <c r="T10" s="1"/>
    </row>
    <row r="11" spans="1:20" ht="15">
      <c r="A11" s="49">
        <v>1980</v>
      </c>
      <c r="B11" s="50">
        <v>52.6684</v>
      </c>
      <c r="C11" s="50">
        <v>2.54721</v>
      </c>
      <c r="D11" s="50">
        <v>8.3829</v>
      </c>
      <c r="E11" s="50">
        <v>10.7498</v>
      </c>
      <c r="F11" s="50">
        <v>23.1313</v>
      </c>
      <c r="G11" s="50">
        <v>2.52045</v>
      </c>
      <c r="H11" s="51">
        <v>15.26</v>
      </c>
      <c r="O11" s="1"/>
      <c r="P11" s="1"/>
      <c r="Q11" s="1"/>
      <c r="R11" s="1"/>
      <c r="S11" s="1"/>
      <c r="T11" s="1"/>
    </row>
    <row r="12" spans="1:20" ht="15">
      <c r="A12" s="49">
        <v>1981</v>
      </c>
      <c r="B12" s="50">
        <v>52.2333</v>
      </c>
      <c r="C12" s="50">
        <v>2.04131</v>
      </c>
      <c r="D12" s="50">
        <v>7.9725</v>
      </c>
      <c r="E12" s="50">
        <v>10.0908</v>
      </c>
      <c r="F12" s="50">
        <v>25.6014</v>
      </c>
      <c r="G12" s="50">
        <v>2.06072</v>
      </c>
      <c r="H12" s="51">
        <v>18.87</v>
      </c>
      <c r="O12" s="1"/>
      <c r="P12" s="1"/>
      <c r="Q12" s="1"/>
      <c r="R12" s="1"/>
      <c r="S12" s="1"/>
      <c r="T12" s="1"/>
    </row>
    <row r="13" spans="1:20" ht="15">
      <c r="A13" s="49">
        <v>1982</v>
      </c>
      <c r="B13" s="50">
        <v>52.3804</v>
      </c>
      <c r="C13" s="50">
        <v>1.81356</v>
      </c>
      <c r="D13" s="50">
        <v>7.5185</v>
      </c>
      <c r="E13" s="50">
        <v>10.0147</v>
      </c>
      <c r="F13" s="50">
        <v>26.3468</v>
      </c>
      <c r="G13" s="50">
        <v>1.92609</v>
      </c>
      <c r="H13" s="51">
        <v>14.85</v>
      </c>
      <c r="O13" s="1"/>
      <c r="P13" s="1"/>
      <c r="Q13" s="1"/>
      <c r="R13" s="1"/>
      <c r="S13" s="1"/>
      <c r="T13" s="1"/>
    </row>
    <row r="14" spans="1:20" ht="15">
      <c r="A14" s="49">
        <v>1983</v>
      </c>
      <c r="B14" s="50">
        <v>50.9618</v>
      </c>
      <c r="C14" s="50">
        <v>1.95811</v>
      </c>
      <c r="D14" s="50">
        <v>8.0716</v>
      </c>
      <c r="E14" s="50">
        <v>10.6852</v>
      </c>
      <c r="F14" s="50">
        <v>26.3105</v>
      </c>
      <c r="G14" s="50">
        <v>2.01269</v>
      </c>
      <c r="H14" s="51">
        <v>10.79</v>
      </c>
      <c r="O14" s="1"/>
      <c r="P14" s="1"/>
      <c r="Q14" s="1"/>
      <c r="R14" s="1"/>
      <c r="S14" s="1"/>
      <c r="T14" s="1"/>
    </row>
    <row r="15" spans="1:20" ht="15">
      <c r="A15" s="49">
        <v>1984</v>
      </c>
      <c r="B15" s="50">
        <v>48.1263</v>
      </c>
      <c r="C15" s="50">
        <v>1.76096</v>
      </c>
      <c r="D15" s="50">
        <v>7.5944</v>
      </c>
      <c r="E15" s="50">
        <v>10.4974</v>
      </c>
      <c r="F15" s="50">
        <v>30.1105</v>
      </c>
      <c r="G15" s="50">
        <v>1.91047</v>
      </c>
      <c r="H15" s="51">
        <v>12.04</v>
      </c>
      <c r="O15" s="1"/>
      <c r="P15" s="1"/>
      <c r="Q15" s="1"/>
      <c r="R15" s="1"/>
      <c r="S15" s="1"/>
      <c r="T15" s="1"/>
    </row>
    <row r="16" spans="1:20" ht="15">
      <c r="A16" s="49">
        <v>1985</v>
      </c>
      <c r="B16" s="50">
        <v>49.3717</v>
      </c>
      <c r="C16" s="50">
        <v>1.78502</v>
      </c>
      <c r="D16" s="50">
        <v>7.9118</v>
      </c>
      <c r="E16" s="50">
        <v>10.6992</v>
      </c>
      <c r="F16" s="50">
        <v>28.3354</v>
      </c>
      <c r="G16" s="50">
        <v>1.89681</v>
      </c>
      <c r="H16" s="51">
        <v>9.93</v>
      </c>
      <c r="O16" s="1"/>
      <c r="P16" s="1"/>
      <c r="Q16" s="1"/>
      <c r="R16" s="1"/>
      <c r="S16" s="1"/>
      <c r="T16" s="1"/>
    </row>
    <row r="17" spans="1:20" ht="15">
      <c r="A17" s="49">
        <v>1986</v>
      </c>
      <c r="B17" s="50">
        <v>49.9504</v>
      </c>
      <c r="C17" s="50">
        <v>1.54423</v>
      </c>
      <c r="D17" s="50">
        <v>8.7057</v>
      </c>
      <c r="E17" s="50">
        <v>10.7007</v>
      </c>
      <c r="F17" s="50">
        <v>27.1996</v>
      </c>
      <c r="G17" s="50">
        <v>1.8993</v>
      </c>
      <c r="H17" s="51">
        <v>8.33</v>
      </c>
      <c r="O17" s="1"/>
      <c r="P17" s="1"/>
      <c r="Q17" s="1"/>
      <c r="R17" s="1"/>
      <c r="S17" s="1"/>
      <c r="T17" s="1"/>
    </row>
    <row r="18" spans="1:20" ht="15">
      <c r="A18" s="49">
        <v>1987</v>
      </c>
      <c r="B18" s="50">
        <v>49.4814</v>
      </c>
      <c r="C18" s="50">
        <v>1.37291</v>
      </c>
      <c r="D18" s="50">
        <v>9.2959</v>
      </c>
      <c r="E18" s="50">
        <v>11.1027</v>
      </c>
      <c r="F18" s="50">
        <v>26.2761</v>
      </c>
      <c r="G18" s="50">
        <v>2.47094</v>
      </c>
      <c r="H18" s="51">
        <v>8.21</v>
      </c>
      <c r="O18" s="1"/>
      <c r="P18" s="1"/>
      <c r="Q18" s="1"/>
      <c r="R18" s="1"/>
      <c r="S18" s="1"/>
      <c r="T18" s="1"/>
    </row>
    <row r="19" spans="1:20" ht="15">
      <c r="A19" s="49">
        <v>1988</v>
      </c>
      <c r="B19" s="50">
        <v>49.3699</v>
      </c>
      <c r="C19" s="50">
        <v>1.4894</v>
      </c>
      <c r="D19" s="50">
        <v>9.6029</v>
      </c>
      <c r="E19" s="50">
        <v>11.4004</v>
      </c>
      <c r="F19" s="50">
        <v>25.7081</v>
      </c>
      <c r="G19" s="50">
        <v>2.42939</v>
      </c>
      <c r="H19" s="51">
        <v>9.32</v>
      </c>
      <c r="O19" s="1"/>
      <c r="P19" s="1"/>
      <c r="Q19" s="1"/>
      <c r="R19" s="1"/>
      <c r="S19" s="1"/>
      <c r="T19" s="1"/>
    </row>
    <row r="20" spans="1:20" ht="15">
      <c r="A20" s="49">
        <v>1989</v>
      </c>
      <c r="B20" s="50">
        <v>48.3616</v>
      </c>
      <c r="C20" s="50">
        <v>1.50451</v>
      </c>
      <c r="D20" s="50">
        <v>10.2936</v>
      </c>
      <c r="E20" s="50">
        <v>10.8854</v>
      </c>
      <c r="F20" s="50">
        <v>26.4936</v>
      </c>
      <c r="G20" s="50">
        <v>2.46118</v>
      </c>
      <c r="H20" s="51">
        <v>10.87</v>
      </c>
      <c r="O20" s="1"/>
      <c r="P20" s="1"/>
      <c r="Q20" s="1"/>
      <c r="R20" s="1"/>
      <c r="S20" s="1"/>
      <c r="T20" s="1"/>
    </row>
    <row r="21" spans="1:20" ht="15">
      <c r="A21" s="49">
        <v>1990</v>
      </c>
      <c r="B21" s="50">
        <v>48.7035</v>
      </c>
      <c r="C21" s="50">
        <v>1.30977</v>
      </c>
      <c r="D21" s="50">
        <v>10.8179</v>
      </c>
      <c r="E21" s="50">
        <v>11.0285</v>
      </c>
      <c r="F21" s="50">
        <v>25.6741</v>
      </c>
      <c r="G21" s="50">
        <v>2.46625</v>
      </c>
      <c r="H21" s="51">
        <v>10.01</v>
      </c>
      <c r="O21" s="1"/>
      <c r="P21" s="1"/>
      <c r="Q21" s="1"/>
      <c r="R21" s="1"/>
      <c r="S21" s="1"/>
      <c r="T21" s="1"/>
    </row>
    <row r="22" spans="1:20" ht="15">
      <c r="A22" s="49">
        <v>1991</v>
      </c>
      <c r="B22" s="50">
        <v>49.6617</v>
      </c>
      <c r="C22" s="50">
        <v>1.57819</v>
      </c>
      <c r="D22" s="50">
        <v>11.7032</v>
      </c>
      <c r="E22" s="50">
        <v>11.3324</v>
      </c>
      <c r="F22" s="50">
        <v>22.8526</v>
      </c>
      <c r="G22" s="50">
        <v>2.87188</v>
      </c>
      <c r="H22" s="51">
        <v>8.46</v>
      </c>
      <c r="O22" s="1"/>
      <c r="P22" s="1"/>
      <c r="Q22" s="1"/>
      <c r="R22" s="1"/>
      <c r="S22" s="1"/>
      <c r="T22" s="1"/>
    </row>
    <row r="23" spans="1:20" ht="15">
      <c r="A23" s="49">
        <v>1992</v>
      </c>
      <c r="B23" s="50">
        <v>51.9281</v>
      </c>
      <c r="C23" s="50">
        <v>1.37751</v>
      </c>
      <c r="D23" s="50">
        <v>12.1816</v>
      </c>
      <c r="E23" s="50">
        <v>11.7622</v>
      </c>
      <c r="F23" s="50">
        <v>20.1393</v>
      </c>
      <c r="G23" s="50">
        <v>2.61126</v>
      </c>
      <c r="H23" s="51">
        <v>6.25</v>
      </c>
      <c r="O23" s="1"/>
      <c r="P23" s="1"/>
      <c r="Q23" s="1"/>
      <c r="R23" s="1"/>
      <c r="S23" s="1"/>
      <c r="T23" s="1"/>
    </row>
    <row r="24" spans="1:20" ht="15">
      <c r="A24" s="49">
        <v>1993</v>
      </c>
      <c r="B24" s="50">
        <v>52.6445</v>
      </c>
      <c r="C24" s="50">
        <v>1.40317</v>
      </c>
      <c r="D24" s="50">
        <v>11.9402</v>
      </c>
      <c r="E24" s="50">
        <v>12.2334</v>
      </c>
      <c r="F24" s="50">
        <v>18.2892</v>
      </c>
      <c r="G24" s="50">
        <v>3.48948</v>
      </c>
      <c r="H24" s="51">
        <v>6</v>
      </c>
      <c r="O24" s="1"/>
      <c r="P24" s="1"/>
      <c r="Q24" s="1"/>
      <c r="R24" s="1"/>
      <c r="S24" s="1"/>
      <c r="T24" s="1"/>
    </row>
    <row r="25" spans="1:20" ht="15">
      <c r="A25" s="49">
        <v>1994</v>
      </c>
      <c r="B25" s="50">
        <v>55.2133</v>
      </c>
      <c r="C25" s="50">
        <v>1.33567</v>
      </c>
      <c r="D25" s="50">
        <v>11.6073</v>
      </c>
      <c r="E25" s="50">
        <v>11.198</v>
      </c>
      <c r="F25" s="50">
        <v>17.7087</v>
      </c>
      <c r="G25" s="50">
        <v>2.93695</v>
      </c>
      <c r="H25" s="51">
        <v>7.15</v>
      </c>
      <c r="O25" s="1"/>
      <c r="P25" s="1"/>
      <c r="Q25" s="1"/>
      <c r="R25" s="1"/>
      <c r="S25" s="1"/>
      <c r="T25" s="1"/>
    </row>
    <row r="26" spans="1:20" ht="15">
      <c r="A26" s="49">
        <v>1995</v>
      </c>
      <c r="B26" s="50">
        <v>55.4287</v>
      </c>
      <c r="C26" s="50">
        <v>1.19735</v>
      </c>
      <c r="D26" s="50">
        <v>11.4807</v>
      </c>
      <c r="E26" s="50">
        <v>10.9172</v>
      </c>
      <c r="F26" s="50">
        <v>18.0426</v>
      </c>
      <c r="G26" s="50">
        <v>2.93346</v>
      </c>
      <c r="H26" s="51">
        <v>8.83</v>
      </c>
      <c r="O26" s="1"/>
      <c r="P26" s="1"/>
      <c r="Q26" s="1"/>
      <c r="R26" s="1"/>
      <c r="S26" s="1"/>
      <c r="T26" s="1"/>
    </row>
    <row r="27" spans="1:20" ht="15">
      <c r="A27" s="49">
        <v>1996</v>
      </c>
      <c r="B27" s="50">
        <v>54.7403</v>
      </c>
      <c r="C27" s="50">
        <v>1.34445</v>
      </c>
      <c r="D27" s="50">
        <v>12.6513</v>
      </c>
      <c r="E27" s="50">
        <v>10.8584</v>
      </c>
      <c r="F27" s="50">
        <v>17.6619</v>
      </c>
      <c r="G27" s="50">
        <v>2.74357</v>
      </c>
      <c r="H27" s="51">
        <v>8.27</v>
      </c>
      <c r="O27" s="1"/>
      <c r="P27" s="1"/>
      <c r="Q27" s="1"/>
      <c r="R27" s="1"/>
      <c r="S27" s="1"/>
      <c r="T27" s="1"/>
    </row>
    <row r="28" spans="1:20" ht="15">
      <c r="A28" s="49">
        <v>1997</v>
      </c>
      <c r="B28" s="50">
        <v>53.1679</v>
      </c>
      <c r="C28" s="50">
        <v>1.21574</v>
      </c>
      <c r="D28" s="50">
        <v>11.4358</v>
      </c>
      <c r="E28" s="50">
        <v>11.8136</v>
      </c>
      <c r="F28" s="50">
        <v>19.46</v>
      </c>
      <c r="G28" s="50">
        <v>2.90695</v>
      </c>
      <c r="H28" s="51">
        <v>8.44</v>
      </c>
      <c r="O28" s="1"/>
      <c r="P28" s="1"/>
      <c r="Q28" s="1"/>
      <c r="R28" s="1"/>
      <c r="S28" s="1"/>
      <c r="T28" s="1"/>
    </row>
    <row r="29" spans="1:20" ht="15">
      <c r="A29" s="49">
        <v>1998</v>
      </c>
      <c r="B29" s="50">
        <v>51.5945</v>
      </c>
      <c r="C29" s="50">
        <v>1.04167</v>
      </c>
      <c r="D29" s="50">
        <v>12.3737</v>
      </c>
      <c r="E29" s="50">
        <v>11.2143</v>
      </c>
      <c r="F29" s="50">
        <v>20.8764</v>
      </c>
      <c r="G29" s="50">
        <v>2.89959</v>
      </c>
      <c r="H29" s="51">
        <v>8.35</v>
      </c>
      <c r="O29" s="1"/>
      <c r="P29" s="1"/>
      <c r="Q29" s="1"/>
      <c r="R29" s="1"/>
      <c r="S29" s="1"/>
      <c r="T29" s="1"/>
    </row>
    <row r="30" spans="1:20" ht="15">
      <c r="A30" s="49">
        <v>1999</v>
      </c>
      <c r="B30" s="50">
        <v>52.6271</v>
      </c>
      <c r="C30" s="50">
        <v>1.16607</v>
      </c>
      <c r="D30" s="50">
        <v>13.2496</v>
      </c>
      <c r="E30" s="50">
        <v>11.0193</v>
      </c>
      <c r="F30" s="50">
        <v>19.1932</v>
      </c>
      <c r="G30" s="50">
        <v>2.74474</v>
      </c>
      <c r="H30" s="51">
        <v>8</v>
      </c>
      <c r="O30" s="1"/>
      <c r="P30" s="1"/>
      <c r="Q30" s="1"/>
      <c r="R30" s="1"/>
      <c r="S30" s="1"/>
      <c r="T30" s="1"/>
    </row>
    <row r="31" spans="1:20" ht="15">
      <c r="A31" s="49">
        <v>2000</v>
      </c>
      <c r="B31" s="50">
        <v>54.567</v>
      </c>
      <c r="C31" s="50">
        <v>1.17753</v>
      </c>
      <c r="D31" s="50">
        <v>12.4027</v>
      </c>
      <c r="E31" s="50">
        <v>11.3472</v>
      </c>
      <c r="F31" s="50">
        <v>17.4869</v>
      </c>
      <c r="G31" s="50">
        <v>3.01865</v>
      </c>
      <c r="H31" s="51">
        <v>9.23</v>
      </c>
      <c r="O31" s="1"/>
      <c r="P31" s="1"/>
      <c r="Q31" s="1"/>
      <c r="R31" s="1"/>
      <c r="S31" s="1"/>
      <c r="T31" s="1"/>
    </row>
    <row r="32" spans="1:20" ht="15">
      <c r="A32" s="49">
        <v>2001</v>
      </c>
      <c r="B32" s="50">
        <v>54.7256</v>
      </c>
      <c r="C32" s="50">
        <v>1.02627</v>
      </c>
      <c r="D32" s="50">
        <v>12.9534</v>
      </c>
      <c r="E32" s="50">
        <v>11.3402</v>
      </c>
      <c r="F32" s="50">
        <v>16.8723</v>
      </c>
      <c r="G32" s="50">
        <v>3.0822</v>
      </c>
      <c r="H32" s="51">
        <v>6.91</v>
      </c>
      <c r="O32" s="1"/>
      <c r="P32" s="1"/>
      <c r="Q32" s="1"/>
      <c r="R32" s="1"/>
      <c r="S32" s="1"/>
      <c r="T32" s="1"/>
    </row>
    <row r="33" spans="1:20" ht="15">
      <c r="A33" s="49">
        <v>2002</v>
      </c>
      <c r="B33" s="50">
        <v>56.3076</v>
      </c>
      <c r="C33" s="50">
        <v>1.212</v>
      </c>
      <c r="D33" s="50">
        <v>13.2665</v>
      </c>
      <c r="E33" s="50">
        <v>11.7899</v>
      </c>
      <c r="F33" s="50">
        <v>14.2045</v>
      </c>
      <c r="G33" s="50">
        <v>3.21963</v>
      </c>
      <c r="H33" s="51">
        <v>4.67</v>
      </c>
      <c r="O33" s="1"/>
      <c r="P33" s="1"/>
      <c r="Q33" s="1"/>
      <c r="R33" s="1"/>
      <c r="S33" s="1"/>
      <c r="T33" s="1"/>
    </row>
    <row r="34" spans="1:20" ht="15">
      <c r="A34" s="49">
        <v>2003</v>
      </c>
      <c r="B34" s="50">
        <v>56.0309</v>
      </c>
      <c r="C34" s="50">
        <v>1.19445</v>
      </c>
      <c r="D34" s="50">
        <v>13.9473</v>
      </c>
      <c r="E34" s="50">
        <v>12.0449</v>
      </c>
      <c r="F34" s="50">
        <v>13.9822</v>
      </c>
      <c r="G34" s="50">
        <v>2.80029</v>
      </c>
      <c r="H34" s="51">
        <v>4.12</v>
      </c>
      <c r="O34" s="1"/>
      <c r="P34" s="1"/>
      <c r="Q34" s="1"/>
      <c r="R34" s="1"/>
      <c r="S34" s="1"/>
      <c r="T34" s="1"/>
    </row>
    <row r="35" spans="1:20" ht="15">
      <c r="A35" s="49">
        <v>2004</v>
      </c>
      <c r="B35" s="50">
        <v>56.6776</v>
      </c>
      <c r="C35" s="50">
        <v>1.05394</v>
      </c>
      <c r="D35" s="50">
        <v>14.3995</v>
      </c>
      <c r="E35" s="50">
        <v>12.5645</v>
      </c>
      <c r="F35" s="50">
        <v>12.5625</v>
      </c>
      <c r="G35" s="50">
        <v>2.74192</v>
      </c>
      <c r="H35" s="51">
        <v>4.34</v>
      </c>
      <c r="O35" s="1"/>
      <c r="P35" s="1"/>
      <c r="Q35" s="1"/>
      <c r="R35" s="1"/>
      <c r="S35" s="1"/>
      <c r="T35" s="1"/>
    </row>
    <row r="36" spans="1:20" ht="15">
      <c r="A36" s="49">
        <v>2005</v>
      </c>
      <c r="B36" s="50">
        <v>55.0128</v>
      </c>
      <c r="C36" s="50">
        <v>1.15732</v>
      </c>
      <c r="D36" s="50">
        <v>13.7783</v>
      </c>
      <c r="E36" s="50">
        <v>12.7393</v>
      </c>
      <c r="F36" s="50">
        <v>14.2793</v>
      </c>
      <c r="G36" s="50">
        <v>3.03305</v>
      </c>
      <c r="H36" s="51">
        <v>6.19</v>
      </c>
      <c r="O36" s="1"/>
      <c r="P36" s="1"/>
      <c r="Q36" s="1"/>
      <c r="R36" s="1"/>
      <c r="S36" s="1"/>
      <c r="T36" s="1"/>
    </row>
    <row r="37" spans="1:20" ht="15">
      <c r="A37" s="49">
        <v>2006</v>
      </c>
      <c r="B37" s="50">
        <v>54.3852</v>
      </c>
      <c r="C37" s="50">
        <v>0.9566</v>
      </c>
      <c r="D37" s="50">
        <v>13.6319</v>
      </c>
      <c r="E37" s="50">
        <v>11.2393</v>
      </c>
      <c r="F37" s="50">
        <v>16.8011</v>
      </c>
      <c r="G37" s="50">
        <v>2.98581</v>
      </c>
      <c r="H37" s="51">
        <v>7.96</v>
      </c>
      <c r="O37" s="1"/>
      <c r="P37" s="1"/>
      <c r="Q37" s="1"/>
      <c r="R37" s="1"/>
      <c r="S37" s="1"/>
      <c r="T37" s="1"/>
    </row>
    <row r="38" spans="1:20" ht="15">
      <c r="A38" s="49">
        <v>2007</v>
      </c>
      <c r="B38" s="50">
        <v>55.6559</v>
      </c>
      <c r="C38" s="50">
        <v>1.09228</v>
      </c>
      <c r="D38" s="50">
        <v>13.2026</v>
      </c>
      <c r="E38" s="50">
        <v>11.5405</v>
      </c>
      <c r="F38" s="50">
        <v>15.4496</v>
      </c>
      <c r="G38" s="50">
        <v>3.05903</v>
      </c>
      <c r="H38" s="51">
        <v>8.05</v>
      </c>
      <c r="O38" s="1"/>
      <c r="P38" s="1"/>
      <c r="Q38" s="1"/>
      <c r="R38" s="1"/>
      <c r="S38" s="1"/>
      <c r="T38" s="1"/>
    </row>
    <row r="39" spans="1:20" ht="15">
      <c r="A39" s="49">
        <v>2008</v>
      </c>
      <c r="B39" s="50">
        <v>56.325</v>
      </c>
      <c r="C39" s="50">
        <v>1.04795</v>
      </c>
      <c r="D39" s="50">
        <v>14.0545</v>
      </c>
      <c r="E39" s="50">
        <v>12.7241</v>
      </c>
      <c r="F39" s="50">
        <v>12.9154</v>
      </c>
      <c r="G39" s="50">
        <v>2.93314</v>
      </c>
      <c r="H39" s="51">
        <v>5.09</v>
      </c>
      <c r="O39" s="1"/>
      <c r="P39" s="1"/>
      <c r="Q39" s="1"/>
      <c r="R39" s="1"/>
      <c r="S39" s="1"/>
      <c r="T39" s="1"/>
    </row>
    <row r="40" spans="1:20" ht="15">
      <c r="A40" s="49">
        <v>2009</v>
      </c>
      <c r="B40" s="52">
        <v>58.0887</v>
      </c>
      <c r="C40" s="52">
        <v>0.96672</v>
      </c>
      <c r="D40" s="52">
        <v>13.4212</v>
      </c>
      <c r="E40" s="52">
        <v>12.739</v>
      </c>
      <c r="F40" s="52">
        <v>11.5649</v>
      </c>
      <c r="G40" s="52">
        <v>3.21948</v>
      </c>
      <c r="H40" s="51">
        <v>3.25</v>
      </c>
      <c r="O40" s="1"/>
      <c r="P40" s="1"/>
      <c r="Q40" s="1"/>
      <c r="R40" s="1"/>
      <c r="S40" s="1"/>
      <c r="T40" s="1"/>
    </row>
    <row r="41" spans="1:20" ht="15">
      <c r="A41" s="49">
        <v>2010</v>
      </c>
      <c r="B41" s="52">
        <v>57.4831</v>
      </c>
      <c r="C41" s="52">
        <v>0.89087</v>
      </c>
      <c r="D41" s="52">
        <v>13.2797</v>
      </c>
      <c r="E41" s="52">
        <v>13.6716</v>
      </c>
      <c r="F41" s="52">
        <v>11.3154</v>
      </c>
      <c r="G41" s="52">
        <v>3.35927</v>
      </c>
      <c r="H41" s="51">
        <v>3.25</v>
      </c>
      <c r="O41" s="1"/>
      <c r="P41" s="1"/>
      <c r="Q41" s="1"/>
      <c r="R41" s="1"/>
      <c r="S41" s="1"/>
      <c r="T41" s="1"/>
    </row>
    <row r="42" spans="1:20" ht="15">
      <c r="A42" s="49">
        <v>2011</v>
      </c>
      <c r="B42" s="52">
        <v>57.4223</v>
      </c>
      <c r="C42" s="52">
        <v>1.10485</v>
      </c>
      <c r="D42" s="52">
        <v>13.7299</v>
      </c>
      <c r="E42" s="52">
        <v>13.5061</v>
      </c>
      <c r="F42" s="52">
        <v>10.6381</v>
      </c>
      <c r="G42" s="52">
        <v>3.59878</v>
      </c>
      <c r="H42" s="51">
        <v>3.25</v>
      </c>
      <c r="O42" s="1"/>
      <c r="P42" s="1"/>
      <c r="Q42" s="1"/>
      <c r="R42" s="1"/>
      <c r="S42" s="1"/>
      <c r="T42" s="1"/>
    </row>
    <row r="43" spans="1:20" ht="15">
      <c r="A43" s="53">
        <v>2012</v>
      </c>
      <c r="B43" s="54">
        <v>58.2956</v>
      </c>
      <c r="C43" s="54">
        <v>1.0049</v>
      </c>
      <c r="D43" s="54">
        <v>13.5454</v>
      </c>
      <c r="E43" s="54">
        <v>13.246</v>
      </c>
      <c r="F43" s="54">
        <v>10.1889</v>
      </c>
      <c r="G43" s="54">
        <v>3.71915</v>
      </c>
      <c r="H43" s="55">
        <v>3.25</v>
      </c>
      <c r="O43" s="1"/>
      <c r="P43" s="1"/>
      <c r="Q43" s="1"/>
      <c r="R43" s="1"/>
      <c r="S43" s="1"/>
      <c r="T43" s="1"/>
    </row>
    <row r="44" spans="1:8" ht="36" customHeight="1">
      <c r="A44" s="159" t="s">
        <v>782</v>
      </c>
      <c r="B44" s="160"/>
      <c r="C44" s="160"/>
      <c r="D44" s="160"/>
      <c r="E44" s="160"/>
      <c r="F44" s="160"/>
      <c r="G44" s="160"/>
      <c r="H44" s="160"/>
    </row>
    <row r="45" spans="1:8" s="57" customFormat="1" ht="36" customHeight="1">
      <c r="A45" s="161" t="s">
        <v>772</v>
      </c>
      <c r="B45" s="161"/>
      <c r="C45" s="161"/>
      <c r="D45" s="161"/>
      <c r="E45" s="161"/>
      <c r="F45" s="161"/>
      <c r="G45" s="161"/>
      <c r="H45" s="161"/>
    </row>
    <row r="46" spans="1:8" ht="15">
      <c r="A46" s="145" t="s">
        <v>773</v>
      </c>
      <c r="B46" s="145"/>
      <c r="C46" s="145"/>
      <c r="D46" s="145"/>
      <c r="E46" s="145"/>
      <c r="F46" s="145"/>
      <c r="G46" s="145"/>
      <c r="H46" s="145"/>
    </row>
    <row r="47" spans="1:8" ht="15">
      <c r="A47" s="144" t="s">
        <v>784</v>
      </c>
      <c r="B47" s="145"/>
      <c r="C47" s="145"/>
      <c r="D47" s="145"/>
      <c r="E47" s="145"/>
      <c r="F47" s="145"/>
      <c r="G47" s="145"/>
      <c r="H47" s="145"/>
    </row>
  </sheetData>
  <sheetProtection/>
  <mergeCells count="7">
    <mergeCell ref="A47:H47"/>
    <mergeCell ref="A3:H3"/>
    <mergeCell ref="B4:G4"/>
    <mergeCell ref="H4:H5"/>
    <mergeCell ref="A44:H44"/>
    <mergeCell ref="A45:H45"/>
    <mergeCell ref="A46:H46"/>
  </mergeCells>
  <printOptions/>
  <pageMargins left="0.7" right="0.7" top="0.75" bottom="0.75" header="0.3" footer="0.3"/>
  <pageSetup fitToHeight="1" fitToWidth="1" horizontalDpi="600" verticalDpi="600" orientation="portrait" scale="88"/>
</worksheet>
</file>

<file path=xl/worksheets/sheet5.xml><?xml version="1.0" encoding="utf-8"?>
<worksheet xmlns="http://schemas.openxmlformats.org/spreadsheetml/2006/main" xmlns:r="http://schemas.openxmlformats.org/officeDocument/2006/relationships">
  <sheetPr>
    <pageSetUpPr fitToPage="1"/>
  </sheetPr>
  <dimension ref="A1:U47"/>
  <sheetViews>
    <sheetView zoomScaleSheetLayoutView="100" zoomScalePageLayoutView="0" workbookViewId="0" topLeftCell="A1">
      <selection activeCell="A2" sqref="A2"/>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421875" style="31" customWidth="1"/>
    <col min="15" max="20" width="10.00390625" style="31" bestFit="1" customWidth="1"/>
    <col min="21" max="16384" width="8.421875" style="31" customWidth="1"/>
  </cols>
  <sheetData>
    <row r="1" ht="15">
      <c r="A1" s="2" t="s">
        <v>32</v>
      </c>
    </row>
    <row r="2" ht="15">
      <c r="A2" s="2" t="s">
        <v>180</v>
      </c>
    </row>
    <row r="3" spans="1:7" ht="15">
      <c r="A3" s="162" t="s">
        <v>132</v>
      </c>
      <c r="B3" s="162"/>
      <c r="C3" s="162"/>
      <c r="D3" s="162"/>
      <c r="E3" s="162"/>
      <c r="F3" s="162"/>
      <c r="G3" s="162"/>
    </row>
    <row r="4" spans="1:7" ht="15">
      <c r="A4" s="44"/>
      <c r="B4" s="156" t="s">
        <v>176</v>
      </c>
      <c r="C4" s="156"/>
      <c r="D4" s="156"/>
      <c r="E4" s="156"/>
      <c r="F4" s="156"/>
      <c r="G4" s="163"/>
    </row>
    <row r="5" spans="1:7" s="43" customFormat="1" ht="30">
      <c r="A5" s="45" t="s">
        <v>0</v>
      </c>
      <c r="B5" s="46" t="s">
        <v>2</v>
      </c>
      <c r="C5" s="46" t="s">
        <v>3</v>
      </c>
      <c r="D5" s="46" t="s">
        <v>4</v>
      </c>
      <c r="E5" s="120" t="s">
        <v>142</v>
      </c>
      <c r="F5" s="46" t="s">
        <v>5</v>
      </c>
      <c r="G5" s="56" t="s">
        <v>6</v>
      </c>
    </row>
    <row r="6" spans="1:21" ht="15">
      <c r="A6" s="47">
        <v>1975</v>
      </c>
      <c r="B6" s="23">
        <f>75.0919/100</f>
        <v>0.750919</v>
      </c>
      <c r="C6" s="23">
        <f>16.2994/100</f>
        <v>0.16299399999999997</v>
      </c>
      <c r="D6" s="23">
        <f>0.61926/100</f>
        <v>0.0061926</v>
      </c>
      <c r="E6" s="23">
        <f>1.04594/100</f>
        <v>0.0104594</v>
      </c>
      <c r="F6" s="23">
        <f>3.36365/100</f>
        <v>0.0336365</v>
      </c>
      <c r="G6" s="23">
        <f>3.57987/100</f>
        <v>0.0357987</v>
      </c>
      <c r="O6" s="1"/>
      <c r="P6" s="1"/>
      <c r="Q6" s="1"/>
      <c r="R6" s="1"/>
      <c r="S6" s="1"/>
      <c r="T6" s="1"/>
      <c r="U6" s="48"/>
    </row>
    <row r="7" spans="1:20" ht="15">
      <c r="A7" s="49">
        <v>1976</v>
      </c>
      <c r="B7" s="50">
        <v>75.235</v>
      </c>
      <c r="C7" s="50">
        <v>15.8422</v>
      </c>
      <c r="D7" s="50">
        <v>0.44442</v>
      </c>
      <c r="E7" s="50">
        <v>2.64107</v>
      </c>
      <c r="F7" s="50">
        <v>3.09281</v>
      </c>
      <c r="G7" s="50">
        <v>2.74448</v>
      </c>
      <c r="O7" s="1"/>
      <c r="P7" s="1"/>
      <c r="Q7" s="1"/>
      <c r="R7" s="1"/>
      <c r="S7" s="1"/>
      <c r="T7" s="1"/>
    </row>
    <row r="8" spans="1:20" ht="15">
      <c r="A8" s="49">
        <v>1977</v>
      </c>
      <c r="B8" s="50">
        <v>75.501</v>
      </c>
      <c r="C8" s="50">
        <v>15.8735</v>
      </c>
      <c r="D8" s="50">
        <v>0.51726</v>
      </c>
      <c r="E8" s="50">
        <v>1.93992</v>
      </c>
      <c r="F8" s="50">
        <v>3.17027</v>
      </c>
      <c r="G8" s="50">
        <v>2.99805</v>
      </c>
      <c r="O8" s="1"/>
      <c r="P8" s="1"/>
      <c r="Q8" s="1"/>
      <c r="R8" s="1"/>
      <c r="S8" s="1"/>
      <c r="T8" s="1"/>
    </row>
    <row r="9" spans="1:20" ht="15">
      <c r="A9" s="49">
        <v>1978</v>
      </c>
      <c r="B9" s="50">
        <v>76.1743</v>
      </c>
      <c r="C9" s="50">
        <v>14.6766</v>
      </c>
      <c r="D9" s="50">
        <v>0.82367</v>
      </c>
      <c r="E9" s="50">
        <v>2.37601</v>
      </c>
      <c r="F9" s="50">
        <v>3.99613</v>
      </c>
      <c r="G9" s="50">
        <v>1.95329</v>
      </c>
      <c r="O9" s="1"/>
      <c r="P9" s="1"/>
      <c r="Q9" s="1"/>
      <c r="R9" s="1"/>
      <c r="S9" s="1"/>
      <c r="T9" s="1"/>
    </row>
    <row r="10" spans="1:20" ht="15">
      <c r="A10" s="49">
        <v>1979</v>
      </c>
      <c r="B10" s="50">
        <v>75.1752</v>
      </c>
      <c r="C10" s="50">
        <v>15.4785</v>
      </c>
      <c r="D10" s="50">
        <v>1.03937</v>
      </c>
      <c r="E10" s="50">
        <v>2.28963</v>
      </c>
      <c r="F10" s="50">
        <v>4.10831</v>
      </c>
      <c r="G10" s="50">
        <v>1.90902</v>
      </c>
      <c r="O10" s="1"/>
      <c r="P10" s="1"/>
      <c r="Q10" s="1"/>
      <c r="R10" s="1"/>
      <c r="S10" s="1"/>
      <c r="T10" s="1"/>
    </row>
    <row r="11" spans="1:20" ht="15">
      <c r="A11" s="49">
        <v>1980</v>
      </c>
      <c r="B11" s="50">
        <v>76.7093</v>
      </c>
      <c r="C11" s="50">
        <v>15.0877</v>
      </c>
      <c r="D11" s="50">
        <v>0.99347</v>
      </c>
      <c r="E11" s="50">
        <v>1.6201</v>
      </c>
      <c r="F11" s="50">
        <v>3.57985</v>
      </c>
      <c r="G11" s="50">
        <v>2.00958</v>
      </c>
      <c r="O11" s="1"/>
      <c r="P11" s="1"/>
      <c r="Q11" s="1"/>
      <c r="R11" s="1"/>
      <c r="S11" s="1"/>
      <c r="T11" s="1"/>
    </row>
    <row r="12" spans="1:20" ht="15">
      <c r="A12" s="49">
        <v>1981</v>
      </c>
      <c r="B12" s="50">
        <v>77.8827</v>
      </c>
      <c r="C12" s="50">
        <v>13.9013</v>
      </c>
      <c r="D12" s="50">
        <v>0.99901</v>
      </c>
      <c r="E12" s="50">
        <v>1.55847</v>
      </c>
      <c r="F12" s="50">
        <v>3.4877</v>
      </c>
      <c r="G12" s="50">
        <v>2.17088</v>
      </c>
      <c r="O12" s="1"/>
      <c r="P12" s="1"/>
      <c r="Q12" s="1"/>
      <c r="R12" s="1"/>
      <c r="S12" s="1"/>
      <c r="T12" s="1"/>
    </row>
    <row r="13" spans="1:20" ht="15">
      <c r="A13" s="49">
        <v>1982</v>
      </c>
      <c r="B13" s="50">
        <v>78.3821</v>
      </c>
      <c r="C13" s="50">
        <v>13.4014</v>
      </c>
      <c r="D13" s="50">
        <v>1.69946</v>
      </c>
      <c r="E13" s="50">
        <v>1.253</v>
      </c>
      <c r="F13" s="50">
        <v>3.27244</v>
      </c>
      <c r="G13" s="50">
        <v>1.99157</v>
      </c>
      <c r="O13" s="1"/>
      <c r="P13" s="1"/>
      <c r="Q13" s="1"/>
      <c r="R13" s="1"/>
      <c r="S13" s="1"/>
      <c r="T13" s="1"/>
    </row>
    <row r="14" spans="1:20" ht="15">
      <c r="A14" s="49">
        <v>1983</v>
      </c>
      <c r="B14" s="50">
        <v>77.5441</v>
      </c>
      <c r="C14" s="50">
        <v>12.5798</v>
      </c>
      <c r="D14" s="50">
        <v>1.51206</v>
      </c>
      <c r="E14" s="50">
        <v>2.17772</v>
      </c>
      <c r="F14" s="50">
        <v>4.03813</v>
      </c>
      <c r="G14" s="50">
        <v>2.1482</v>
      </c>
      <c r="O14" s="1"/>
      <c r="P14" s="1"/>
      <c r="Q14" s="1"/>
      <c r="R14" s="1"/>
      <c r="S14" s="1"/>
      <c r="T14" s="1"/>
    </row>
    <row r="15" spans="1:20" ht="15">
      <c r="A15" s="49">
        <v>1984</v>
      </c>
      <c r="B15" s="50">
        <v>78.4852</v>
      </c>
      <c r="C15" s="50">
        <v>12.9694</v>
      </c>
      <c r="D15" s="50">
        <v>0.82404</v>
      </c>
      <c r="E15" s="50">
        <v>1.58011</v>
      </c>
      <c r="F15" s="50">
        <v>4.01872</v>
      </c>
      <c r="G15" s="50">
        <v>2.12249</v>
      </c>
      <c r="O15" s="1"/>
      <c r="P15" s="1"/>
      <c r="Q15" s="1"/>
      <c r="R15" s="1"/>
      <c r="S15" s="1"/>
      <c r="T15" s="1"/>
    </row>
    <row r="16" spans="1:20" ht="15">
      <c r="A16" s="49">
        <v>1985</v>
      </c>
      <c r="B16" s="50">
        <v>77.8327</v>
      </c>
      <c r="C16" s="50">
        <v>13.7111</v>
      </c>
      <c r="D16" s="50">
        <v>0.989</v>
      </c>
      <c r="E16" s="50">
        <v>1.96015</v>
      </c>
      <c r="F16" s="50">
        <v>3.85213</v>
      </c>
      <c r="G16" s="50">
        <v>1.6549</v>
      </c>
      <c r="O16" s="1"/>
      <c r="P16" s="1"/>
      <c r="Q16" s="1"/>
      <c r="R16" s="1"/>
      <c r="S16" s="1"/>
      <c r="T16" s="1"/>
    </row>
    <row r="17" spans="1:20" ht="15">
      <c r="A17" s="49">
        <v>1986</v>
      </c>
      <c r="B17" s="50">
        <v>78.3944</v>
      </c>
      <c r="C17" s="50">
        <v>13.0949</v>
      </c>
      <c r="D17" s="50">
        <v>1.46774</v>
      </c>
      <c r="E17" s="50">
        <v>1.53292</v>
      </c>
      <c r="F17" s="50">
        <v>3.64951</v>
      </c>
      <c r="G17" s="50">
        <v>1.86046</v>
      </c>
      <c r="O17" s="1"/>
      <c r="P17" s="1"/>
      <c r="Q17" s="1"/>
      <c r="R17" s="1"/>
      <c r="S17" s="1"/>
      <c r="T17" s="1"/>
    </row>
    <row r="18" spans="1:20" ht="15">
      <c r="A18" s="49">
        <v>1987</v>
      </c>
      <c r="B18" s="50">
        <v>78.6244</v>
      </c>
      <c r="C18" s="50">
        <v>11.3501</v>
      </c>
      <c r="D18" s="50">
        <v>1.63393</v>
      </c>
      <c r="E18" s="50">
        <v>2.01921</v>
      </c>
      <c r="F18" s="50">
        <v>4.03842</v>
      </c>
      <c r="G18" s="50">
        <v>2.33396</v>
      </c>
      <c r="O18" s="1"/>
      <c r="P18" s="1"/>
      <c r="Q18" s="1"/>
      <c r="R18" s="1"/>
      <c r="S18" s="1"/>
      <c r="T18" s="1"/>
    </row>
    <row r="19" spans="1:20" ht="15">
      <c r="A19" s="49">
        <v>1988</v>
      </c>
      <c r="B19" s="50">
        <v>80.1538</v>
      </c>
      <c r="C19" s="50">
        <v>10.8268</v>
      </c>
      <c r="D19" s="50">
        <v>1.6357</v>
      </c>
      <c r="E19" s="50">
        <v>1.74962</v>
      </c>
      <c r="F19" s="50">
        <v>4.00676</v>
      </c>
      <c r="G19" s="50">
        <v>1.62732</v>
      </c>
      <c r="O19" s="1"/>
      <c r="P19" s="1"/>
      <c r="Q19" s="1"/>
      <c r="R19" s="1"/>
      <c r="S19" s="1"/>
      <c r="T19" s="1"/>
    </row>
    <row r="20" spans="1:20" ht="15">
      <c r="A20" s="49">
        <v>1989</v>
      </c>
      <c r="B20" s="50">
        <v>78.6531</v>
      </c>
      <c r="C20" s="50">
        <v>10.8338</v>
      </c>
      <c r="D20" s="50">
        <v>1.56901</v>
      </c>
      <c r="E20" s="50">
        <v>2.22548</v>
      </c>
      <c r="F20" s="50">
        <v>4.5929</v>
      </c>
      <c r="G20" s="50">
        <v>2.12571</v>
      </c>
      <c r="O20" s="1"/>
      <c r="P20" s="1"/>
      <c r="Q20" s="1"/>
      <c r="R20" s="1"/>
      <c r="S20" s="1"/>
      <c r="T20" s="1"/>
    </row>
    <row r="21" spans="1:20" ht="15">
      <c r="A21" s="49">
        <v>1990</v>
      </c>
      <c r="B21" s="50">
        <v>80.405</v>
      </c>
      <c r="C21" s="50">
        <v>9.6518</v>
      </c>
      <c r="D21" s="50">
        <v>1.50403</v>
      </c>
      <c r="E21" s="50">
        <v>1.81573</v>
      </c>
      <c r="F21" s="50">
        <v>4.68151</v>
      </c>
      <c r="G21" s="50">
        <v>1.94194</v>
      </c>
      <c r="O21" s="1"/>
      <c r="P21" s="1"/>
      <c r="Q21" s="1"/>
      <c r="R21" s="1"/>
      <c r="S21" s="1"/>
      <c r="T21" s="1"/>
    </row>
    <row r="22" spans="1:20" ht="15">
      <c r="A22" s="49">
        <v>1991</v>
      </c>
      <c r="B22" s="50">
        <v>78.5126</v>
      </c>
      <c r="C22" s="50">
        <v>11.6255</v>
      </c>
      <c r="D22" s="50">
        <v>2.02479</v>
      </c>
      <c r="E22" s="50">
        <v>1.7034</v>
      </c>
      <c r="F22" s="50">
        <v>4.20308</v>
      </c>
      <c r="G22" s="50">
        <v>1.93059</v>
      </c>
      <c r="O22" s="1"/>
      <c r="P22" s="1"/>
      <c r="Q22" s="1"/>
      <c r="R22" s="1"/>
      <c r="S22" s="1"/>
      <c r="T22" s="1"/>
    </row>
    <row r="23" spans="1:20" ht="15">
      <c r="A23" s="49">
        <v>1992</v>
      </c>
      <c r="B23" s="50">
        <v>80.0418</v>
      </c>
      <c r="C23" s="50">
        <v>11.2295</v>
      </c>
      <c r="D23" s="50">
        <v>1.76382</v>
      </c>
      <c r="E23" s="50">
        <v>1.51705</v>
      </c>
      <c r="F23" s="50">
        <v>3.55454</v>
      </c>
      <c r="G23" s="50">
        <v>1.89335</v>
      </c>
      <c r="O23" s="1"/>
      <c r="P23" s="1"/>
      <c r="Q23" s="1"/>
      <c r="R23" s="1"/>
      <c r="S23" s="1"/>
      <c r="T23" s="1"/>
    </row>
    <row r="24" spans="1:20" ht="15">
      <c r="A24" s="49">
        <v>1993</v>
      </c>
      <c r="B24" s="50">
        <v>82.19</v>
      </c>
      <c r="C24" s="50">
        <v>8.8067</v>
      </c>
      <c r="D24" s="50">
        <v>2.27419</v>
      </c>
      <c r="E24" s="50">
        <v>1.17086</v>
      </c>
      <c r="F24" s="50">
        <v>3.70443</v>
      </c>
      <c r="G24" s="50">
        <v>1.8538</v>
      </c>
      <c r="O24" s="1"/>
      <c r="P24" s="1"/>
      <c r="Q24" s="1"/>
      <c r="R24" s="1"/>
      <c r="S24" s="1"/>
      <c r="T24" s="1"/>
    </row>
    <row r="25" spans="1:20" ht="15">
      <c r="A25" s="49">
        <v>1994</v>
      </c>
      <c r="B25" s="50">
        <v>83.705</v>
      </c>
      <c r="C25" s="50">
        <v>9.0691</v>
      </c>
      <c r="D25" s="50">
        <v>1.93491</v>
      </c>
      <c r="E25" s="50">
        <v>0.97897</v>
      </c>
      <c r="F25" s="50">
        <v>2.86965</v>
      </c>
      <c r="G25" s="50">
        <v>1.44243</v>
      </c>
      <c r="O25" s="1"/>
      <c r="P25" s="1"/>
      <c r="Q25" s="1"/>
      <c r="R25" s="1"/>
      <c r="S25" s="1"/>
      <c r="T25" s="1"/>
    </row>
    <row r="26" spans="1:20" ht="15">
      <c r="A26" s="49">
        <v>1995</v>
      </c>
      <c r="B26" s="50">
        <v>83.2016</v>
      </c>
      <c r="C26" s="50">
        <v>8.5879</v>
      </c>
      <c r="D26" s="50">
        <v>1.92023</v>
      </c>
      <c r="E26" s="50">
        <v>1.4723</v>
      </c>
      <c r="F26" s="50">
        <v>3.41134</v>
      </c>
      <c r="G26" s="50">
        <v>1.40658</v>
      </c>
      <c r="O26" s="1"/>
      <c r="P26" s="1"/>
      <c r="Q26" s="1"/>
      <c r="R26" s="1"/>
      <c r="S26" s="1"/>
      <c r="T26" s="1"/>
    </row>
    <row r="27" spans="1:20" ht="15">
      <c r="A27" s="49">
        <v>1996</v>
      </c>
      <c r="B27" s="50">
        <v>82.0966</v>
      </c>
      <c r="C27" s="50">
        <v>10.4616</v>
      </c>
      <c r="D27" s="50">
        <v>1.77753</v>
      </c>
      <c r="E27" s="50">
        <v>1.18155</v>
      </c>
      <c r="F27" s="50">
        <v>3.08733</v>
      </c>
      <c r="G27" s="50">
        <v>1.39544</v>
      </c>
      <c r="O27" s="1"/>
      <c r="P27" s="1"/>
      <c r="Q27" s="1"/>
      <c r="R27" s="1"/>
      <c r="S27" s="1"/>
      <c r="T27" s="1"/>
    </row>
    <row r="28" spans="1:20" ht="15">
      <c r="A28" s="49">
        <v>1997</v>
      </c>
      <c r="B28" s="50">
        <v>83.1495</v>
      </c>
      <c r="C28" s="50">
        <v>10.1074</v>
      </c>
      <c r="D28" s="50">
        <v>1.65672</v>
      </c>
      <c r="E28" s="50">
        <v>1.0653</v>
      </c>
      <c r="F28" s="50">
        <v>2.56944</v>
      </c>
      <c r="G28" s="50">
        <v>1.45169</v>
      </c>
      <c r="O28" s="1"/>
      <c r="P28" s="1"/>
      <c r="Q28" s="1"/>
      <c r="R28" s="1"/>
      <c r="S28" s="1"/>
      <c r="T28" s="1"/>
    </row>
    <row r="29" spans="1:20" ht="15">
      <c r="A29" s="49">
        <v>1998</v>
      </c>
      <c r="B29" s="50">
        <v>82.7761</v>
      </c>
      <c r="C29" s="50">
        <v>9.0745</v>
      </c>
      <c r="D29" s="50">
        <v>2.38399</v>
      </c>
      <c r="E29" s="50">
        <v>1.51737</v>
      </c>
      <c r="F29" s="50">
        <v>2.81135</v>
      </c>
      <c r="G29" s="50">
        <v>1.43667</v>
      </c>
      <c r="O29" s="1"/>
      <c r="P29" s="1"/>
      <c r="Q29" s="1"/>
      <c r="R29" s="1"/>
      <c r="S29" s="1"/>
      <c r="T29" s="1"/>
    </row>
    <row r="30" spans="1:20" ht="15">
      <c r="A30" s="49">
        <v>1999</v>
      </c>
      <c r="B30" s="50">
        <v>82.4904</v>
      </c>
      <c r="C30" s="50">
        <v>9.9619</v>
      </c>
      <c r="D30" s="50">
        <v>2.3171</v>
      </c>
      <c r="E30" s="50">
        <v>1.01865</v>
      </c>
      <c r="F30" s="50">
        <v>2.73368</v>
      </c>
      <c r="G30" s="50">
        <v>1.47827</v>
      </c>
      <c r="O30" s="1"/>
      <c r="P30" s="1"/>
      <c r="Q30" s="1"/>
      <c r="R30" s="1"/>
      <c r="S30" s="1"/>
      <c r="T30" s="1"/>
    </row>
    <row r="31" spans="1:20" ht="15">
      <c r="A31" s="49">
        <v>2000</v>
      </c>
      <c r="B31" s="50">
        <v>84.3924</v>
      </c>
      <c r="C31" s="50">
        <v>7.8871</v>
      </c>
      <c r="D31" s="50">
        <v>2.1426</v>
      </c>
      <c r="E31" s="50">
        <v>1.09274</v>
      </c>
      <c r="F31" s="50">
        <v>3.05705</v>
      </c>
      <c r="G31" s="50">
        <v>1.42818</v>
      </c>
      <c r="O31" s="1"/>
      <c r="P31" s="1"/>
      <c r="Q31" s="1"/>
      <c r="R31" s="1"/>
      <c r="S31" s="1"/>
      <c r="T31" s="1"/>
    </row>
    <row r="32" spans="1:20" ht="15">
      <c r="A32" s="49">
        <v>2001</v>
      </c>
      <c r="B32" s="50">
        <v>85.0769</v>
      </c>
      <c r="C32" s="50">
        <v>7.2529</v>
      </c>
      <c r="D32" s="50">
        <v>1.69329</v>
      </c>
      <c r="E32" s="50">
        <v>2.05098</v>
      </c>
      <c r="F32" s="50">
        <v>2.69068</v>
      </c>
      <c r="G32" s="50">
        <v>1.23526</v>
      </c>
      <c r="O32" s="1"/>
      <c r="P32" s="1"/>
      <c r="Q32" s="1"/>
      <c r="R32" s="1"/>
      <c r="S32" s="1"/>
      <c r="T32" s="1"/>
    </row>
    <row r="33" spans="1:20" ht="15">
      <c r="A33" s="49">
        <v>2002</v>
      </c>
      <c r="B33" s="50">
        <v>84.0044</v>
      </c>
      <c r="C33" s="50">
        <v>8.657</v>
      </c>
      <c r="D33" s="50">
        <v>2.38133</v>
      </c>
      <c r="E33" s="50">
        <v>1.18102</v>
      </c>
      <c r="F33" s="50">
        <v>2.12195</v>
      </c>
      <c r="G33" s="50">
        <v>1.65434</v>
      </c>
      <c r="O33" s="1"/>
      <c r="P33" s="1"/>
      <c r="Q33" s="1"/>
      <c r="R33" s="1"/>
      <c r="S33" s="1"/>
      <c r="T33" s="1"/>
    </row>
    <row r="34" spans="1:20" ht="15">
      <c r="A34" s="49">
        <v>2003</v>
      </c>
      <c r="B34" s="50">
        <v>84.4877</v>
      </c>
      <c r="C34" s="50">
        <v>8.8404</v>
      </c>
      <c r="D34" s="50">
        <v>2.00409</v>
      </c>
      <c r="E34" s="50">
        <v>1.29077</v>
      </c>
      <c r="F34" s="50">
        <v>1.89888</v>
      </c>
      <c r="G34" s="50">
        <v>1.47809</v>
      </c>
      <c r="O34" s="1"/>
      <c r="P34" s="1"/>
      <c r="Q34" s="1"/>
      <c r="R34" s="1"/>
      <c r="S34" s="1"/>
      <c r="T34" s="1"/>
    </row>
    <row r="35" spans="1:20" ht="15">
      <c r="A35" s="49">
        <v>2004</v>
      </c>
      <c r="B35" s="50">
        <v>83.1082</v>
      </c>
      <c r="C35" s="50">
        <v>8.155</v>
      </c>
      <c r="D35" s="50">
        <v>2.63173</v>
      </c>
      <c r="E35" s="50">
        <v>1.22403</v>
      </c>
      <c r="F35" s="50">
        <v>2.88489</v>
      </c>
      <c r="G35" s="50">
        <v>1.99614</v>
      </c>
      <c r="O35" s="1"/>
      <c r="P35" s="1"/>
      <c r="Q35" s="1"/>
      <c r="R35" s="1"/>
      <c r="S35" s="1"/>
      <c r="T35" s="1"/>
    </row>
    <row r="36" spans="1:20" ht="15">
      <c r="A36" s="49">
        <v>2005</v>
      </c>
      <c r="B36" s="50">
        <v>85.0894</v>
      </c>
      <c r="C36" s="50">
        <v>8.2473</v>
      </c>
      <c r="D36" s="50">
        <v>2.32461</v>
      </c>
      <c r="E36" s="50">
        <v>1.32118</v>
      </c>
      <c r="F36" s="50">
        <v>1.83495</v>
      </c>
      <c r="G36" s="50">
        <v>1.18261</v>
      </c>
      <c r="O36" s="1"/>
      <c r="P36" s="1"/>
      <c r="Q36" s="1"/>
      <c r="R36" s="1"/>
      <c r="S36" s="1"/>
      <c r="T36" s="1"/>
    </row>
    <row r="37" spans="1:20" ht="15">
      <c r="A37" s="49">
        <v>2006</v>
      </c>
      <c r="B37" s="50">
        <v>83.0489</v>
      </c>
      <c r="C37" s="50">
        <v>7.7554</v>
      </c>
      <c r="D37" s="50">
        <v>3.03131</v>
      </c>
      <c r="E37" s="50">
        <v>1.83148</v>
      </c>
      <c r="F37" s="50">
        <v>3.10368</v>
      </c>
      <c r="G37" s="50">
        <v>1.2293</v>
      </c>
      <c r="O37" s="1"/>
      <c r="P37" s="1"/>
      <c r="Q37" s="1"/>
      <c r="R37" s="1"/>
      <c r="S37" s="1"/>
      <c r="T37" s="1"/>
    </row>
    <row r="38" spans="1:20" ht="15">
      <c r="A38" s="49">
        <v>2007</v>
      </c>
      <c r="B38" s="50">
        <v>84.4913</v>
      </c>
      <c r="C38" s="50">
        <v>8.4754</v>
      </c>
      <c r="D38" s="50">
        <v>2.49026</v>
      </c>
      <c r="E38" s="50">
        <v>1.10491</v>
      </c>
      <c r="F38" s="50">
        <v>2.09933</v>
      </c>
      <c r="G38" s="50">
        <v>1.33876</v>
      </c>
      <c r="O38" s="1"/>
      <c r="P38" s="1"/>
      <c r="Q38" s="1"/>
      <c r="R38" s="1"/>
      <c r="S38" s="1"/>
      <c r="T38" s="1"/>
    </row>
    <row r="39" spans="1:20" ht="15">
      <c r="A39" s="49">
        <v>2008</v>
      </c>
      <c r="B39" s="50">
        <v>84.1285</v>
      </c>
      <c r="C39" s="50">
        <v>8.8306</v>
      </c>
      <c r="D39" s="50">
        <v>2.43469</v>
      </c>
      <c r="E39" s="50">
        <v>1.52465</v>
      </c>
      <c r="F39" s="50">
        <v>2.0222</v>
      </c>
      <c r="G39" s="50">
        <v>1.05939</v>
      </c>
      <c r="O39" s="1"/>
      <c r="P39" s="1"/>
      <c r="Q39" s="1"/>
      <c r="R39" s="1"/>
      <c r="S39" s="1"/>
      <c r="T39" s="1"/>
    </row>
    <row r="40" spans="1:20" ht="15">
      <c r="A40" s="49">
        <v>2009</v>
      </c>
      <c r="B40" s="50">
        <v>84.8992</v>
      </c>
      <c r="C40" s="50">
        <v>8.7487</v>
      </c>
      <c r="D40" s="50">
        <v>1.94257</v>
      </c>
      <c r="E40" s="50">
        <v>1.05828</v>
      </c>
      <c r="F40" s="50">
        <v>2.16635</v>
      </c>
      <c r="G40" s="50">
        <v>1.18499</v>
      </c>
      <c r="O40" s="1"/>
      <c r="P40" s="1"/>
      <c r="Q40" s="1"/>
      <c r="R40" s="1"/>
      <c r="S40" s="1"/>
      <c r="T40" s="1"/>
    </row>
    <row r="41" spans="1:20" ht="15">
      <c r="A41" s="49">
        <v>2010</v>
      </c>
      <c r="B41" s="50">
        <v>84.9637</v>
      </c>
      <c r="C41" s="50">
        <v>8.1723</v>
      </c>
      <c r="D41" s="50">
        <v>1.70796</v>
      </c>
      <c r="E41" s="50">
        <v>1.61182</v>
      </c>
      <c r="F41" s="50">
        <v>1.86607</v>
      </c>
      <c r="G41" s="50">
        <v>1.6781</v>
      </c>
      <c r="O41" s="1"/>
      <c r="P41" s="1"/>
      <c r="Q41" s="1"/>
      <c r="R41" s="1"/>
      <c r="S41" s="1"/>
      <c r="T41" s="1"/>
    </row>
    <row r="42" spans="1:20" ht="15">
      <c r="A42" s="49">
        <v>2011</v>
      </c>
      <c r="B42" s="50">
        <v>84.6029</v>
      </c>
      <c r="C42" s="50">
        <v>9.4757</v>
      </c>
      <c r="D42" s="50">
        <v>2.13055</v>
      </c>
      <c r="E42" s="50">
        <v>1.29112</v>
      </c>
      <c r="F42" s="50">
        <v>1.33426</v>
      </c>
      <c r="G42" s="50">
        <v>1.16537</v>
      </c>
      <c r="O42" s="1"/>
      <c r="P42" s="1"/>
      <c r="Q42" s="1"/>
      <c r="R42" s="1"/>
      <c r="S42" s="1"/>
      <c r="T42" s="1"/>
    </row>
    <row r="43" spans="1:20" ht="15">
      <c r="A43" s="53">
        <v>2012</v>
      </c>
      <c r="B43" s="50">
        <v>84.6445</v>
      </c>
      <c r="C43" s="50">
        <v>9.2163</v>
      </c>
      <c r="D43" s="50">
        <v>2.09531</v>
      </c>
      <c r="E43" s="50">
        <v>1.36611</v>
      </c>
      <c r="F43" s="50">
        <v>1.51493</v>
      </c>
      <c r="G43" s="50">
        <v>1.16292</v>
      </c>
      <c r="O43" s="1"/>
      <c r="P43" s="1"/>
      <c r="Q43" s="1"/>
      <c r="R43" s="1"/>
      <c r="S43" s="1"/>
      <c r="T43" s="1"/>
    </row>
    <row r="44" spans="1:8" ht="36" customHeight="1">
      <c r="A44" s="159" t="s">
        <v>783</v>
      </c>
      <c r="B44" s="160"/>
      <c r="C44" s="160"/>
      <c r="D44" s="160"/>
      <c r="E44" s="160"/>
      <c r="F44" s="160"/>
      <c r="G44" s="160"/>
      <c r="H44" s="58"/>
    </row>
    <row r="45" spans="1:7" s="59" customFormat="1" ht="36" customHeight="1">
      <c r="A45" s="145" t="s">
        <v>772</v>
      </c>
      <c r="B45" s="145"/>
      <c r="C45" s="145"/>
      <c r="D45" s="145"/>
      <c r="E45" s="145"/>
      <c r="F45" s="145"/>
      <c r="G45" s="145"/>
    </row>
    <row r="46" spans="1:7" ht="17.25">
      <c r="A46" s="164" t="s">
        <v>773</v>
      </c>
      <c r="B46" s="164"/>
      <c r="C46" s="164"/>
      <c r="D46" s="164"/>
      <c r="E46" s="164"/>
      <c r="F46" s="164"/>
      <c r="G46" s="164"/>
    </row>
    <row r="47" spans="1:7" ht="15">
      <c r="A47" s="164" t="s">
        <v>96</v>
      </c>
      <c r="B47" s="164"/>
      <c r="C47" s="164"/>
      <c r="D47" s="164"/>
      <c r="E47" s="164"/>
      <c r="F47" s="164"/>
      <c r="G47" s="164"/>
    </row>
  </sheetData>
  <sheetProtection/>
  <mergeCells count="6">
    <mergeCell ref="A3:G3"/>
    <mergeCell ref="B4:G4"/>
    <mergeCell ref="A46:G46"/>
    <mergeCell ref="A47:G47"/>
    <mergeCell ref="A44:G44"/>
    <mergeCell ref="A45:G45"/>
  </mergeCells>
  <printOptions/>
  <pageMargins left="0.7" right="0.7" top="0.75" bottom="0.75" header="0.3" footer="0.3"/>
  <pageSetup fitToHeight="1" fitToWidth="1" horizontalDpi="600" verticalDpi="600" orientation="portrait" scale="92"/>
</worksheet>
</file>

<file path=xl/worksheets/sheet6.xml><?xml version="1.0" encoding="utf-8"?>
<worksheet xmlns="http://schemas.openxmlformats.org/spreadsheetml/2006/main" xmlns:r="http://schemas.openxmlformats.org/officeDocument/2006/relationships">
  <sheetPr>
    <pageSetUpPr fitToPage="1"/>
  </sheetPr>
  <dimension ref="A1:U47"/>
  <sheetViews>
    <sheetView zoomScaleSheetLayoutView="100" zoomScalePageLayoutView="0" workbookViewId="0" topLeftCell="A28">
      <selection activeCell="A47" sqref="A47:G47"/>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421875" style="31" customWidth="1"/>
    <col min="15" max="20" width="10.00390625" style="31" bestFit="1" customWidth="1"/>
    <col min="21" max="16384" width="8.421875" style="31" customWidth="1"/>
  </cols>
  <sheetData>
    <row r="1" ht="15">
      <c r="A1" s="2" t="s">
        <v>33</v>
      </c>
    </row>
    <row r="2" ht="15">
      <c r="A2" s="2" t="s">
        <v>181</v>
      </c>
    </row>
    <row r="3" spans="1:7" ht="15">
      <c r="A3" s="162" t="s">
        <v>132</v>
      </c>
      <c r="B3" s="162"/>
      <c r="C3" s="162"/>
      <c r="D3" s="162"/>
      <c r="E3" s="162"/>
      <c r="F3" s="162"/>
      <c r="G3" s="162"/>
    </row>
    <row r="4" spans="1:7" ht="15">
      <c r="A4" s="44"/>
      <c r="B4" s="156" t="s">
        <v>176</v>
      </c>
      <c r="C4" s="156"/>
      <c r="D4" s="156"/>
      <c r="E4" s="156"/>
      <c r="F4" s="156"/>
      <c r="G4" s="163"/>
    </row>
    <row r="5" spans="1:7" s="43" customFormat="1" ht="30">
      <c r="A5" s="45" t="s">
        <v>0</v>
      </c>
      <c r="B5" s="46" t="s">
        <v>2</v>
      </c>
      <c r="C5" s="46" t="s">
        <v>3</v>
      </c>
      <c r="D5" s="46" t="s">
        <v>4</v>
      </c>
      <c r="E5" s="120" t="s">
        <v>142</v>
      </c>
      <c r="F5" s="46" t="s">
        <v>5</v>
      </c>
      <c r="G5" s="56" t="s">
        <v>6</v>
      </c>
    </row>
    <row r="6" spans="1:21" ht="15">
      <c r="A6" s="47">
        <v>1975</v>
      </c>
      <c r="B6" s="23">
        <f>79.1801/100</f>
        <v>0.791801</v>
      </c>
      <c r="C6" s="23">
        <f>7.97734/100</f>
        <v>0.0797734</v>
      </c>
      <c r="D6" s="23">
        <f>1.38875/100</f>
        <v>0.013887499999999999</v>
      </c>
      <c r="E6" s="23">
        <f>2.87381/100</f>
        <v>0.028738100000000003</v>
      </c>
      <c r="F6" s="23">
        <f>4.6755/100</f>
        <v>0.046755000000000005</v>
      </c>
      <c r="G6" s="23">
        <f>3.9045/100</f>
        <v>0.039045</v>
      </c>
      <c r="O6" s="1"/>
      <c r="P6" s="1"/>
      <c r="Q6" s="1"/>
      <c r="R6" s="1"/>
      <c r="S6" s="1"/>
      <c r="T6" s="1"/>
      <c r="U6" s="48"/>
    </row>
    <row r="7" spans="1:20" ht="15">
      <c r="A7" s="49">
        <v>1976</v>
      </c>
      <c r="B7" s="50">
        <v>79.7242</v>
      </c>
      <c r="C7" s="50">
        <v>7.57489</v>
      </c>
      <c r="D7" s="50">
        <v>1.57107</v>
      </c>
      <c r="E7" s="50">
        <v>2.57279</v>
      </c>
      <c r="F7" s="50">
        <v>4.51092</v>
      </c>
      <c r="G7" s="50">
        <v>4.04616</v>
      </c>
      <c r="O7" s="1"/>
      <c r="P7" s="1"/>
      <c r="Q7" s="1"/>
      <c r="R7" s="1"/>
      <c r="S7" s="1"/>
      <c r="T7" s="1"/>
    </row>
    <row r="8" spans="1:20" ht="15">
      <c r="A8" s="49">
        <v>1977</v>
      </c>
      <c r="B8" s="50">
        <v>81.2375</v>
      </c>
      <c r="C8" s="50">
        <v>5.31662</v>
      </c>
      <c r="D8" s="50">
        <v>1.88165</v>
      </c>
      <c r="E8" s="50">
        <v>3.63736</v>
      </c>
      <c r="F8" s="50">
        <v>4.77003</v>
      </c>
      <c r="G8" s="50">
        <v>3.15688</v>
      </c>
      <c r="O8" s="1"/>
      <c r="P8" s="1"/>
      <c r="Q8" s="1"/>
      <c r="R8" s="1"/>
      <c r="S8" s="1"/>
      <c r="T8" s="1"/>
    </row>
    <row r="9" spans="1:20" ht="15">
      <c r="A9" s="49">
        <v>1978</v>
      </c>
      <c r="B9" s="50">
        <v>81.6994</v>
      </c>
      <c r="C9" s="50">
        <v>5.12401</v>
      </c>
      <c r="D9" s="50">
        <v>1.56501</v>
      </c>
      <c r="E9" s="50">
        <v>2.90795</v>
      </c>
      <c r="F9" s="50">
        <v>5.87254</v>
      </c>
      <c r="G9" s="50">
        <v>2.83107</v>
      </c>
      <c r="O9" s="1"/>
      <c r="P9" s="1"/>
      <c r="Q9" s="1"/>
      <c r="R9" s="1"/>
      <c r="S9" s="1"/>
      <c r="T9" s="1"/>
    </row>
    <row r="10" spans="1:20" ht="15">
      <c r="A10" s="49">
        <v>1979</v>
      </c>
      <c r="B10" s="50">
        <v>80.5057</v>
      </c>
      <c r="C10" s="50">
        <v>5.55597</v>
      </c>
      <c r="D10" s="50">
        <v>1.85446</v>
      </c>
      <c r="E10" s="50">
        <v>2.56</v>
      </c>
      <c r="F10" s="50">
        <v>6.6124</v>
      </c>
      <c r="G10" s="50">
        <v>2.91148</v>
      </c>
      <c r="O10" s="1"/>
      <c r="P10" s="1"/>
      <c r="Q10" s="1"/>
      <c r="R10" s="1"/>
      <c r="S10" s="1"/>
      <c r="T10" s="1"/>
    </row>
    <row r="11" spans="1:20" ht="15">
      <c r="A11" s="49">
        <v>1980</v>
      </c>
      <c r="B11" s="50">
        <v>81.0802</v>
      </c>
      <c r="C11" s="50">
        <v>5.37457</v>
      </c>
      <c r="D11" s="50">
        <v>2.07729</v>
      </c>
      <c r="E11" s="50">
        <v>3.39138</v>
      </c>
      <c r="F11" s="50">
        <v>5.53516</v>
      </c>
      <c r="G11" s="50">
        <v>2.54144</v>
      </c>
      <c r="O11" s="1"/>
      <c r="P11" s="1"/>
      <c r="Q11" s="1"/>
      <c r="R11" s="1"/>
      <c r="S11" s="1"/>
      <c r="T11" s="1"/>
    </row>
    <row r="12" spans="1:20" ht="15">
      <c r="A12" s="49">
        <v>1981</v>
      </c>
      <c r="B12" s="50">
        <v>84.492</v>
      </c>
      <c r="C12" s="50">
        <v>3.68285</v>
      </c>
      <c r="D12" s="50">
        <v>1.88241</v>
      </c>
      <c r="E12" s="50">
        <v>2.61071</v>
      </c>
      <c r="F12" s="50">
        <v>5.36448</v>
      </c>
      <c r="G12" s="50">
        <v>1.96755</v>
      </c>
      <c r="O12" s="1"/>
      <c r="P12" s="1"/>
      <c r="Q12" s="1"/>
      <c r="R12" s="1"/>
      <c r="S12" s="1"/>
      <c r="T12" s="1"/>
    </row>
    <row r="13" spans="1:20" ht="15">
      <c r="A13" s="49">
        <v>1982</v>
      </c>
      <c r="B13" s="50">
        <v>83.9738</v>
      </c>
      <c r="C13" s="50">
        <v>3.62394</v>
      </c>
      <c r="D13" s="50">
        <v>2.18631</v>
      </c>
      <c r="E13" s="50">
        <v>2.61181</v>
      </c>
      <c r="F13" s="50">
        <v>5.52222</v>
      </c>
      <c r="G13" s="50">
        <v>2.08192</v>
      </c>
      <c r="O13" s="1"/>
      <c r="P13" s="1"/>
      <c r="Q13" s="1"/>
      <c r="R13" s="1"/>
      <c r="S13" s="1"/>
      <c r="T13" s="1"/>
    </row>
    <row r="14" spans="1:20" ht="15">
      <c r="A14" s="49">
        <v>1983</v>
      </c>
      <c r="B14" s="50">
        <v>81.7671</v>
      </c>
      <c r="C14" s="50">
        <v>5.43121</v>
      </c>
      <c r="D14" s="50">
        <v>2.34797</v>
      </c>
      <c r="E14" s="50">
        <v>2.86339</v>
      </c>
      <c r="F14" s="50">
        <v>5.2382</v>
      </c>
      <c r="G14" s="50">
        <v>2.35217</v>
      </c>
      <c r="O14" s="1"/>
      <c r="P14" s="1"/>
      <c r="Q14" s="1"/>
      <c r="R14" s="1"/>
      <c r="S14" s="1"/>
      <c r="T14" s="1"/>
    </row>
    <row r="15" spans="1:20" ht="15">
      <c r="A15" s="49">
        <v>1984</v>
      </c>
      <c r="B15" s="50">
        <v>80.0419</v>
      </c>
      <c r="C15" s="50">
        <v>4.51902</v>
      </c>
      <c r="D15" s="50">
        <v>3.17373</v>
      </c>
      <c r="E15" s="50">
        <v>3.58014</v>
      </c>
      <c r="F15" s="50">
        <v>5.98975</v>
      </c>
      <c r="G15" s="50">
        <v>2.69547</v>
      </c>
      <c r="O15" s="1"/>
      <c r="P15" s="1"/>
      <c r="Q15" s="1"/>
      <c r="R15" s="1"/>
      <c r="S15" s="1"/>
      <c r="T15" s="1"/>
    </row>
    <row r="16" spans="1:20" ht="15">
      <c r="A16" s="49">
        <v>1985</v>
      </c>
      <c r="B16" s="50">
        <v>82.0382</v>
      </c>
      <c r="C16" s="50">
        <v>4.22707</v>
      </c>
      <c r="D16" s="50">
        <v>2.61042</v>
      </c>
      <c r="E16" s="50">
        <v>3.73674</v>
      </c>
      <c r="F16" s="50">
        <v>5.5136</v>
      </c>
      <c r="G16" s="50">
        <v>1.87397</v>
      </c>
      <c r="O16" s="1"/>
      <c r="P16" s="1"/>
      <c r="Q16" s="1"/>
      <c r="R16" s="1"/>
      <c r="S16" s="1"/>
      <c r="T16" s="1"/>
    </row>
    <row r="17" spans="1:20" ht="15">
      <c r="A17" s="49">
        <v>1986</v>
      </c>
      <c r="B17" s="50">
        <v>83.0884</v>
      </c>
      <c r="C17" s="50">
        <v>2.6155</v>
      </c>
      <c r="D17" s="50">
        <v>2.82216</v>
      </c>
      <c r="E17" s="50">
        <v>3.69091</v>
      </c>
      <c r="F17" s="50">
        <v>6.02765</v>
      </c>
      <c r="G17" s="50">
        <v>1.75535</v>
      </c>
      <c r="O17" s="1"/>
      <c r="P17" s="1"/>
      <c r="Q17" s="1"/>
      <c r="R17" s="1"/>
      <c r="S17" s="1"/>
      <c r="T17" s="1"/>
    </row>
    <row r="18" spans="1:20" ht="15">
      <c r="A18" s="49">
        <v>1987</v>
      </c>
      <c r="B18" s="50">
        <v>82.159</v>
      </c>
      <c r="C18" s="50">
        <v>2.32466</v>
      </c>
      <c r="D18" s="50">
        <v>3.43578</v>
      </c>
      <c r="E18" s="50">
        <v>3.25318</v>
      </c>
      <c r="F18" s="50">
        <v>6.46205</v>
      </c>
      <c r="G18" s="50">
        <v>2.36536</v>
      </c>
      <c r="O18" s="1"/>
      <c r="P18" s="1"/>
      <c r="Q18" s="1"/>
      <c r="R18" s="1"/>
      <c r="S18" s="1"/>
      <c r="T18" s="1"/>
    </row>
    <row r="19" spans="1:20" ht="15">
      <c r="A19" s="49">
        <v>1988</v>
      </c>
      <c r="B19" s="50">
        <v>82.3647</v>
      </c>
      <c r="C19" s="50">
        <v>3.2665</v>
      </c>
      <c r="D19" s="50">
        <v>3.89619</v>
      </c>
      <c r="E19" s="50">
        <v>3.11685</v>
      </c>
      <c r="F19" s="50">
        <v>5.18066</v>
      </c>
      <c r="G19" s="50">
        <v>2.17514</v>
      </c>
      <c r="O19" s="1"/>
      <c r="P19" s="1"/>
      <c r="Q19" s="1"/>
      <c r="R19" s="1"/>
      <c r="S19" s="1"/>
      <c r="T19" s="1"/>
    </row>
    <row r="20" spans="1:20" ht="15">
      <c r="A20" s="49">
        <v>1989</v>
      </c>
      <c r="B20" s="50">
        <v>80.116</v>
      </c>
      <c r="C20" s="50">
        <v>3.76455</v>
      </c>
      <c r="D20" s="50">
        <v>3.61452</v>
      </c>
      <c r="E20" s="50">
        <v>3.78835</v>
      </c>
      <c r="F20" s="50">
        <v>5.98902</v>
      </c>
      <c r="G20" s="50">
        <v>2.72755</v>
      </c>
      <c r="O20" s="1"/>
      <c r="P20" s="1"/>
      <c r="Q20" s="1"/>
      <c r="R20" s="1"/>
      <c r="S20" s="1"/>
      <c r="T20" s="1"/>
    </row>
    <row r="21" spans="1:20" ht="15">
      <c r="A21" s="49">
        <v>1990</v>
      </c>
      <c r="B21" s="50">
        <v>80.5846</v>
      </c>
      <c r="C21" s="50">
        <v>3.57825</v>
      </c>
      <c r="D21" s="50">
        <v>3.80828</v>
      </c>
      <c r="E21" s="50">
        <v>3.6822</v>
      </c>
      <c r="F21" s="50">
        <v>6.43609</v>
      </c>
      <c r="G21" s="50">
        <v>1.91059</v>
      </c>
      <c r="O21" s="1"/>
      <c r="P21" s="1"/>
      <c r="Q21" s="1"/>
      <c r="R21" s="1"/>
      <c r="S21" s="1"/>
      <c r="T21" s="1"/>
    </row>
    <row r="22" spans="1:20" ht="15">
      <c r="A22" s="49">
        <v>1991</v>
      </c>
      <c r="B22" s="50">
        <v>79.887</v>
      </c>
      <c r="C22" s="50">
        <v>3.87962</v>
      </c>
      <c r="D22" s="50">
        <v>4.42109</v>
      </c>
      <c r="E22" s="50">
        <v>3.31842</v>
      </c>
      <c r="F22" s="50">
        <v>6.21091</v>
      </c>
      <c r="G22" s="50">
        <v>2.283</v>
      </c>
      <c r="O22" s="1"/>
      <c r="P22" s="1"/>
      <c r="Q22" s="1"/>
      <c r="R22" s="1"/>
      <c r="S22" s="1"/>
      <c r="T22" s="1"/>
    </row>
    <row r="23" spans="1:20" ht="15">
      <c r="A23" s="49">
        <v>1992</v>
      </c>
      <c r="B23" s="50">
        <v>82.3832</v>
      </c>
      <c r="C23" s="50">
        <v>3.184</v>
      </c>
      <c r="D23" s="50">
        <v>4.48815</v>
      </c>
      <c r="E23" s="50">
        <v>2.89431</v>
      </c>
      <c r="F23" s="50">
        <v>4.86001</v>
      </c>
      <c r="G23" s="50">
        <v>2.19029</v>
      </c>
      <c r="O23" s="1"/>
      <c r="P23" s="1"/>
      <c r="Q23" s="1"/>
      <c r="R23" s="1"/>
      <c r="S23" s="1"/>
      <c r="T23" s="1"/>
    </row>
    <row r="24" spans="1:20" ht="15">
      <c r="A24" s="49">
        <v>1993</v>
      </c>
      <c r="B24" s="50">
        <v>82.1276</v>
      </c>
      <c r="C24" s="50">
        <v>3.9845</v>
      </c>
      <c r="D24" s="50">
        <v>3.74666</v>
      </c>
      <c r="E24" s="50">
        <v>3.04323</v>
      </c>
      <c r="F24" s="50">
        <v>5.11859</v>
      </c>
      <c r="G24" s="50">
        <v>1.97938</v>
      </c>
      <c r="O24" s="1"/>
      <c r="P24" s="1"/>
      <c r="Q24" s="1"/>
      <c r="R24" s="1"/>
      <c r="S24" s="1"/>
      <c r="T24" s="1"/>
    </row>
    <row r="25" spans="1:20" ht="15">
      <c r="A25" s="49">
        <v>1994</v>
      </c>
      <c r="B25" s="50">
        <v>84.7622</v>
      </c>
      <c r="C25" s="50">
        <v>3.05612</v>
      </c>
      <c r="D25" s="50">
        <v>3.33801</v>
      </c>
      <c r="E25" s="50">
        <v>2.48944</v>
      </c>
      <c r="F25" s="50">
        <v>4.7154</v>
      </c>
      <c r="G25" s="50">
        <v>1.63882</v>
      </c>
      <c r="O25" s="1"/>
      <c r="P25" s="1"/>
      <c r="Q25" s="1"/>
      <c r="R25" s="1"/>
      <c r="S25" s="1"/>
      <c r="T25" s="1"/>
    </row>
    <row r="26" spans="1:20" ht="15">
      <c r="A26" s="49">
        <v>1995</v>
      </c>
      <c r="B26" s="50">
        <v>85.5816</v>
      </c>
      <c r="C26" s="50">
        <v>2.38526</v>
      </c>
      <c r="D26" s="50">
        <v>3.33143</v>
      </c>
      <c r="E26" s="50">
        <v>2.22809</v>
      </c>
      <c r="F26" s="50">
        <v>4.89537</v>
      </c>
      <c r="G26" s="50">
        <v>1.57826</v>
      </c>
      <c r="O26" s="1"/>
      <c r="P26" s="1"/>
      <c r="Q26" s="1"/>
      <c r="R26" s="1"/>
      <c r="S26" s="1"/>
      <c r="T26" s="1"/>
    </row>
    <row r="27" spans="1:20" ht="15">
      <c r="A27" s="49">
        <v>1996</v>
      </c>
      <c r="B27" s="50">
        <v>85.5605</v>
      </c>
      <c r="C27" s="50">
        <v>2.58266</v>
      </c>
      <c r="D27" s="50">
        <v>3.86495</v>
      </c>
      <c r="E27" s="50">
        <v>1.86273</v>
      </c>
      <c r="F27" s="50">
        <v>4.29191</v>
      </c>
      <c r="G27" s="50">
        <v>1.83731</v>
      </c>
      <c r="O27" s="1"/>
      <c r="P27" s="1"/>
      <c r="Q27" s="1"/>
      <c r="R27" s="1"/>
      <c r="S27" s="1"/>
      <c r="T27" s="1"/>
    </row>
    <row r="28" spans="1:20" ht="15">
      <c r="A28" s="49">
        <v>1997</v>
      </c>
      <c r="B28" s="50">
        <v>85.2997</v>
      </c>
      <c r="C28" s="50">
        <v>1.93514</v>
      </c>
      <c r="D28" s="50">
        <v>3.79132</v>
      </c>
      <c r="E28" s="50">
        <v>2.65778</v>
      </c>
      <c r="F28" s="50">
        <v>4.28475</v>
      </c>
      <c r="G28" s="50">
        <v>2.03126</v>
      </c>
      <c r="O28" s="1"/>
      <c r="P28" s="1"/>
      <c r="Q28" s="1"/>
      <c r="R28" s="1"/>
      <c r="S28" s="1"/>
      <c r="T28" s="1"/>
    </row>
    <row r="29" spans="1:20" ht="15">
      <c r="A29" s="49">
        <v>1998</v>
      </c>
      <c r="B29" s="50">
        <v>86.6663</v>
      </c>
      <c r="C29" s="50">
        <v>1.67319</v>
      </c>
      <c r="D29" s="50">
        <v>3.84937</v>
      </c>
      <c r="E29" s="50">
        <v>2.01171</v>
      </c>
      <c r="F29" s="50">
        <v>4.43097</v>
      </c>
      <c r="G29" s="50">
        <v>1.36844</v>
      </c>
      <c r="O29" s="1"/>
      <c r="P29" s="1"/>
      <c r="Q29" s="1"/>
      <c r="R29" s="1"/>
      <c r="S29" s="1"/>
      <c r="T29" s="1"/>
    </row>
    <row r="30" spans="1:20" ht="15">
      <c r="A30" s="49">
        <v>1999</v>
      </c>
      <c r="B30" s="50">
        <v>86.3402</v>
      </c>
      <c r="C30" s="50">
        <v>1.84767</v>
      </c>
      <c r="D30" s="50">
        <v>3.79201</v>
      </c>
      <c r="E30" s="50">
        <v>1.82967</v>
      </c>
      <c r="F30" s="50">
        <v>4.42558</v>
      </c>
      <c r="G30" s="50">
        <v>1.76488</v>
      </c>
      <c r="O30" s="1"/>
      <c r="P30" s="1"/>
      <c r="Q30" s="1"/>
      <c r="R30" s="1"/>
      <c r="S30" s="1"/>
      <c r="T30" s="1"/>
    </row>
    <row r="31" spans="1:20" ht="15">
      <c r="A31" s="49">
        <v>2000</v>
      </c>
      <c r="B31" s="50">
        <v>86.5332</v>
      </c>
      <c r="C31" s="50">
        <v>2.7888</v>
      </c>
      <c r="D31" s="50">
        <v>2.85097</v>
      </c>
      <c r="E31" s="50">
        <v>1.84771</v>
      </c>
      <c r="F31" s="50">
        <v>4.49094</v>
      </c>
      <c r="G31" s="50">
        <v>1.48841</v>
      </c>
      <c r="O31" s="1"/>
      <c r="P31" s="1"/>
      <c r="Q31" s="1"/>
      <c r="R31" s="1"/>
      <c r="S31" s="1"/>
      <c r="T31" s="1"/>
    </row>
    <row r="32" spans="1:20" ht="15">
      <c r="A32" s="49">
        <v>2001</v>
      </c>
      <c r="B32" s="50">
        <v>86.3639</v>
      </c>
      <c r="C32" s="50">
        <v>2.02644</v>
      </c>
      <c r="D32" s="50">
        <v>3.24612</v>
      </c>
      <c r="E32" s="50">
        <v>2.40193</v>
      </c>
      <c r="F32" s="50">
        <v>4.26272</v>
      </c>
      <c r="G32" s="50">
        <v>1.69884</v>
      </c>
      <c r="O32" s="1"/>
      <c r="P32" s="1"/>
      <c r="Q32" s="1"/>
      <c r="R32" s="1"/>
      <c r="S32" s="1"/>
      <c r="T32" s="1"/>
    </row>
    <row r="33" spans="1:20" ht="15">
      <c r="A33" s="49">
        <v>2002</v>
      </c>
      <c r="B33" s="50">
        <v>86.3331</v>
      </c>
      <c r="C33" s="50">
        <v>2.63005</v>
      </c>
      <c r="D33" s="50">
        <v>4.27658</v>
      </c>
      <c r="E33" s="50">
        <v>1.97369</v>
      </c>
      <c r="F33" s="50">
        <v>3.4555</v>
      </c>
      <c r="G33" s="50">
        <v>1.3311</v>
      </c>
      <c r="O33" s="1"/>
      <c r="P33" s="1"/>
      <c r="Q33" s="1"/>
      <c r="R33" s="1"/>
      <c r="S33" s="1"/>
      <c r="T33" s="1"/>
    </row>
    <row r="34" spans="1:20" ht="15">
      <c r="A34" s="49">
        <v>2003</v>
      </c>
      <c r="B34" s="50">
        <v>88.0731</v>
      </c>
      <c r="C34" s="50">
        <v>2.78811</v>
      </c>
      <c r="D34" s="50">
        <v>3.62792</v>
      </c>
      <c r="E34" s="50">
        <v>1.64343</v>
      </c>
      <c r="F34" s="50">
        <v>2.64142</v>
      </c>
      <c r="G34" s="50">
        <v>1.22598</v>
      </c>
      <c r="O34" s="1"/>
      <c r="P34" s="1"/>
      <c r="Q34" s="1"/>
      <c r="R34" s="1"/>
      <c r="S34" s="1"/>
      <c r="T34" s="1"/>
    </row>
    <row r="35" spans="1:20" ht="15">
      <c r="A35" s="49">
        <v>2004</v>
      </c>
      <c r="B35" s="50">
        <v>87.7069</v>
      </c>
      <c r="C35" s="50">
        <v>1.8209</v>
      </c>
      <c r="D35" s="50">
        <v>3.56194</v>
      </c>
      <c r="E35" s="50">
        <v>2.36764</v>
      </c>
      <c r="F35" s="50">
        <v>2.75715</v>
      </c>
      <c r="G35" s="50">
        <v>1.78542</v>
      </c>
      <c r="O35" s="1"/>
      <c r="P35" s="1"/>
      <c r="Q35" s="1"/>
      <c r="R35" s="1"/>
      <c r="S35" s="1"/>
      <c r="T35" s="1"/>
    </row>
    <row r="36" spans="1:20" ht="15">
      <c r="A36" s="49">
        <v>2005</v>
      </c>
      <c r="B36" s="50">
        <v>87.2746</v>
      </c>
      <c r="C36" s="50">
        <v>1.93018</v>
      </c>
      <c r="D36" s="50">
        <v>3.64872</v>
      </c>
      <c r="E36" s="50">
        <v>2.93187</v>
      </c>
      <c r="F36" s="50">
        <v>2.63968</v>
      </c>
      <c r="G36" s="50">
        <v>1.57498</v>
      </c>
      <c r="O36" s="1"/>
      <c r="P36" s="1"/>
      <c r="Q36" s="1"/>
      <c r="R36" s="1"/>
      <c r="S36" s="1"/>
      <c r="T36" s="1"/>
    </row>
    <row r="37" spans="1:20" ht="15">
      <c r="A37" s="49">
        <v>2006</v>
      </c>
      <c r="B37" s="50">
        <v>87.3245</v>
      </c>
      <c r="C37" s="50">
        <v>1.80174</v>
      </c>
      <c r="D37" s="50">
        <v>3.57942</v>
      </c>
      <c r="E37" s="50">
        <v>2.58953</v>
      </c>
      <c r="F37" s="50">
        <v>3.36971</v>
      </c>
      <c r="G37" s="50">
        <v>1.33505</v>
      </c>
      <c r="O37" s="1"/>
      <c r="P37" s="1"/>
      <c r="Q37" s="1"/>
      <c r="R37" s="1"/>
      <c r="S37" s="1"/>
      <c r="T37" s="1"/>
    </row>
    <row r="38" spans="1:20" ht="15">
      <c r="A38" s="49">
        <v>2007</v>
      </c>
      <c r="B38" s="50">
        <v>87.3597</v>
      </c>
      <c r="C38" s="50">
        <v>2.34318</v>
      </c>
      <c r="D38" s="50">
        <v>3.83782</v>
      </c>
      <c r="E38" s="50">
        <v>2.19475</v>
      </c>
      <c r="F38" s="50">
        <v>3.04806</v>
      </c>
      <c r="G38" s="50">
        <v>1.21648</v>
      </c>
      <c r="O38" s="1"/>
      <c r="P38" s="1"/>
      <c r="Q38" s="1"/>
      <c r="R38" s="1"/>
      <c r="S38" s="1"/>
      <c r="T38" s="1"/>
    </row>
    <row r="39" spans="1:20" ht="15">
      <c r="A39" s="49">
        <v>2008</v>
      </c>
      <c r="B39" s="50">
        <v>88.3492</v>
      </c>
      <c r="C39" s="50">
        <v>2.1124</v>
      </c>
      <c r="D39" s="50">
        <v>3.34905</v>
      </c>
      <c r="E39" s="50">
        <v>2.31368</v>
      </c>
      <c r="F39" s="50">
        <v>2.56876</v>
      </c>
      <c r="G39" s="50">
        <v>1.30695</v>
      </c>
      <c r="O39" s="1"/>
      <c r="P39" s="1"/>
      <c r="Q39" s="1"/>
      <c r="R39" s="1"/>
      <c r="S39" s="1"/>
      <c r="T39" s="1"/>
    </row>
    <row r="40" spans="1:20" ht="15">
      <c r="A40" s="49">
        <v>2009</v>
      </c>
      <c r="B40" s="50">
        <v>88.6139</v>
      </c>
      <c r="C40" s="50">
        <v>1.00222</v>
      </c>
      <c r="D40" s="50">
        <v>3.99015</v>
      </c>
      <c r="E40" s="50">
        <v>2.38164</v>
      </c>
      <c r="F40" s="50">
        <v>2.78988</v>
      </c>
      <c r="G40" s="50">
        <v>1.22223</v>
      </c>
      <c r="O40" s="1"/>
      <c r="P40" s="1"/>
      <c r="Q40" s="1"/>
      <c r="R40" s="1"/>
      <c r="S40" s="1"/>
      <c r="T40" s="1"/>
    </row>
    <row r="41" spans="1:20" ht="15">
      <c r="A41" s="49">
        <v>2010</v>
      </c>
      <c r="B41" s="50">
        <v>90.4206</v>
      </c>
      <c r="C41" s="50">
        <v>0.97461</v>
      </c>
      <c r="D41" s="50">
        <v>2.6907</v>
      </c>
      <c r="E41" s="50">
        <v>2.15158</v>
      </c>
      <c r="F41" s="50">
        <v>2.57845</v>
      </c>
      <c r="G41" s="50">
        <v>1.18411</v>
      </c>
      <c r="O41" s="1"/>
      <c r="P41" s="1"/>
      <c r="Q41" s="1"/>
      <c r="R41" s="1"/>
      <c r="S41" s="1"/>
      <c r="T41" s="1"/>
    </row>
    <row r="42" spans="1:20" ht="15">
      <c r="A42" s="49">
        <v>2011</v>
      </c>
      <c r="B42" s="50">
        <v>88.9988</v>
      </c>
      <c r="C42" s="50">
        <v>1.18359</v>
      </c>
      <c r="D42" s="50">
        <v>4.04924</v>
      </c>
      <c r="E42" s="50">
        <v>2.51257</v>
      </c>
      <c r="F42" s="50">
        <v>1.89804</v>
      </c>
      <c r="G42" s="50">
        <v>1.35773</v>
      </c>
      <c r="O42" s="1"/>
      <c r="P42" s="1"/>
      <c r="Q42" s="1"/>
      <c r="R42" s="1"/>
      <c r="S42" s="1"/>
      <c r="T42" s="1"/>
    </row>
    <row r="43" spans="1:20" ht="15">
      <c r="A43" s="53">
        <v>2012</v>
      </c>
      <c r="B43" s="54">
        <v>88.9161</v>
      </c>
      <c r="C43" s="54">
        <v>0.91454</v>
      </c>
      <c r="D43" s="54">
        <v>3.78531</v>
      </c>
      <c r="E43" s="54">
        <v>2.66077</v>
      </c>
      <c r="F43" s="54">
        <v>2.24617</v>
      </c>
      <c r="G43" s="54">
        <v>1.47714</v>
      </c>
      <c r="O43" s="1"/>
      <c r="P43" s="1"/>
      <c r="Q43" s="1"/>
      <c r="R43" s="1"/>
      <c r="S43" s="1"/>
      <c r="T43" s="1"/>
    </row>
    <row r="44" spans="1:8" ht="36" customHeight="1">
      <c r="A44" s="159" t="s">
        <v>785</v>
      </c>
      <c r="B44" s="160"/>
      <c r="C44" s="160"/>
      <c r="D44" s="160"/>
      <c r="E44" s="160"/>
      <c r="F44" s="160"/>
      <c r="G44" s="160"/>
      <c r="H44" s="58"/>
    </row>
    <row r="45" spans="1:7" s="59" customFormat="1" ht="36" customHeight="1">
      <c r="A45" s="145" t="s">
        <v>772</v>
      </c>
      <c r="B45" s="145"/>
      <c r="C45" s="145"/>
      <c r="D45" s="145"/>
      <c r="E45" s="145"/>
      <c r="F45" s="145"/>
      <c r="G45" s="145"/>
    </row>
    <row r="46" spans="1:7" ht="17.25">
      <c r="A46" s="164" t="s">
        <v>773</v>
      </c>
      <c r="B46" s="164"/>
      <c r="C46" s="164"/>
      <c r="D46" s="164"/>
      <c r="E46" s="164"/>
      <c r="F46" s="164"/>
      <c r="G46" s="164"/>
    </row>
    <row r="47" spans="1:7" ht="15">
      <c r="A47" s="164" t="s">
        <v>96</v>
      </c>
      <c r="B47" s="164"/>
      <c r="C47" s="164"/>
      <c r="D47" s="164"/>
      <c r="E47" s="164"/>
      <c r="F47" s="164"/>
      <c r="G47" s="164"/>
    </row>
  </sheetData>
  <sheetProtection/>
  <mergeCells count="6">
    <mergeCell ref="A47:G47"/>
    <mergeCell ref="A3:G3"/>
    <mergeCell ref="B4:G4"/>
    <mergeCell ref="A44:G44"/>
    <mergeCell ref="A45:G45"/>
    <mergeCell ref="A46:G46"/>
  </mergeCells>
  <printOptions/>
  <pageMargins left="0.7" right="0.7" top="0.75" bottom="0.75" header="0.3" footer="0.3"/>
  <pageSetup fitToHeight="1" fitToWidth="1" horizontalDpi="600" verticalDpi="600" orientation="portrait" scale="92"/>
</worksheet>
</file>

<file path=xl/worksheets/sheet7.xml><?xml version="1.0" encoding="utf-8"?>
<worksheet xmlns="http://schemas.openxmlformats.org/spreadsheetml/2006/main" xmlns:r="http://schemas.openxmlformats.org/officeDocument/2006/relationships">
  <sheetPr>
    <pageSetUpPr fitToPage="1"/>
  </sheetPr>
  <dimension ref="A1:U47"/>
  <sheetViews>
    <sheetView zoomScaleSheetLayoutView="100" zoomScalePageLayoutView="0" workbookViewId="0" topLeftCell="A22">
      <selection activeCell="A44" sqref="A44:G44"/>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421875" style="31" customWidth="1"/>
    <col min="15" max="20" width="10.00390625" style="31" bestFit="1" customWidth="1"/>
    <col min="21" max="16384" width="8.421875" style="31" customWidth="1"/>
  </cols>
  <sheetData>
    <row r="1" ht="15">
      <c r="A1" s="2" t="s">
        <v>34</v>
      </c>
    </row>
    <row r="2" ht="15">
      <c r="A2" s="2" t="s">
        <v>182</v>
      </c>
    </row>
    <row r="3" spans="1:7" ht="15">
      <c r="A3" s="162" t="s">
        <v>132</v>
      </c>
      <c r="B3" s="162"/>
      <c r="C3" s="162"/>
      <c r="D3" s="162"/>
      <c r="E3" s="162"/>
      <c r="F3" s="162"/>
      <c r="G3" s="162"/>
    </row>
    <row r="4" spans="1:7" ht="15">
      <c r="A4" s="44"/>
      <c r="B4" s="156" t="s">
        <v>176</v>
      </c>
      <c r="C4" s="156"/>
      <c r="D4" s="156"/>
      <c r="E4" s="156"/>
      <c r="F4" s="156"/>
      <c r="G4" s="163"/>
    </row>
    <row r="5" spans="1:7" s="43" customFormat="1" ht="30">
      <c r="A5" s="45" t="s">
        <v>0</v>
      </c>
      <c r="B5" s="46" t="s">
        <v>2</v>
      </c>
      <c r="C5" s="46" t="s">
        <v>3</v>
      </c>
      <c r="D5" s="46" t="s">
        <v>4</v>
      </c>
      <c r="E5" s="120" t="s">
        <v>142</v>
      </c>
      <c r="F5" s="46" t="s">
        <v>5</v>
      </c>
      <c r="G5" s="56" t="s">
        <v>6</v>
      </c>
    </row>
    <row r="6" spans="1:21" ht="15">
      <c r="A6" s="47">
        <v>1975</v>
      </c>
      <c r="B6" s="23">
        <f>74.2936/100</f>
        <v>0.7429359999999999</v>
      </c>
      <c r="C6" s="23">
        <f>3.88064/100</f>
        <v>0.0388064</v>
      </c>
      <c r="D6" s="23">
        <f>4.3966/100</f>
        <v>0.043966000000000005</v>
      </c>
      <c r="E6" s="23">
        <f>5.26614/100</f>
        <v>0.0526614</v>
      </c>
      <c r="F6" s="23">
        <f>8.0773/100</f>
        <v>0.080773</v>
      </c>
      <c r="G6" s="23">
        <f>4.08579/100</f>
        <v>0.0408579</v>
      </c>
      <c r="O6" s="1"/>
      <c r="P6" s="1"/>
      <c r="Q6" s="1"/>
      <c r="R6" s="1"/>
      <c r="S6" s="1"/>
      <c r="T6" s="1"/>
      <c r="U6" s="48"/>
    </row>
    <row r="7" spans="1:20" ht="15">
      <c r="A7" s="49">
        <v>1976</v>
      </c>
      <c r="B7" s="50">
        <v>74.0805</v>
      </c>
      <c r="C7" s="50">
        <v>4.46693</v>
      </c>
      <c r="D7" s="50">
        <v>4.1772</v>
      </c>
      <c r="E7" s="50">
        <v>5.84207</v>
      </c>
      <c r="F7" s="50">
        <v>7.8219</v>
      </c>
      <c r="G7" s="50">
        <v>3.6114</v>
      </c>
      <c r="O7" s="1"/>
      <c r="P7" s="1"/>
      <c r="Q7" s="1"/>
      <c r="R7" s="1"/>
      <c r="S7" s="1"/>
      <c r="T7" s="1"/>
    </row>
    <row r="8" spans="1:20" ht="15">
      <c r="A8" s="49">
        <v>1977</v>
      </c>
      <c r="B8" s="50">
        <v>74.5097</v>
      </c>
      <c r="C8" s="50">
        <v>4.59139</v>
      </c>
      <c r="D8" s="50">
        <v>4.9168</v>
      </c>
      <c r="E8" s="50">
        <v>3.96861</v>
      </c>
      <c r="F8" s="50">
        <v>8.5302</v>
      </c>
      <c r="G8" s="50">
        <v>3.48328</v>
      </c>
      <c r="O8" s="1"/>
      <c r="P8" s="1"/>
      <c r="Q8" s="1"/>
      <c r="R8" s="1"/>
      <c r="S8" s="1"/>
      <c r="T8" s="1"/>
    </row>
    <row r="9" spans="1:20" ht="15">
      <c r="A9" s="49">
        <v>1978</v>
      </c>
      <c r="B9" s="50">
        <v>73.6442</v>
      </c>
      <c r="C9" s="50">
        <v>4.73768</v>
      </c>
      <c r="D9" s="50">
        <v>5.3283</v>
      </c>
      <c r="E9" s="50">
        <v>4.94974</v>
      </c>
      <c r="F9" s="50">
        <v>8.4695</v>
      </c>
      <c r="G9" s="50">
        <v>2.87051</v>
      </c>
      <c r="O9" s="1"/>
      <c r="P9" s="1"/>
      <c r="Q9" s="1"/>
      <c r="R9" s="1"/>
      <c r="S9" s="1"/>
      <c r="T9" s="1"/>
    </row>
    <row r="10" spans="1:20" ht="15">
      <c r="A10" s="49">
        <v>1979</v>
      </c>
      <c r="B10" s="50">
        <v>72.3964</v>
      </c>
      <c r="C10" s="50">
        <v>3.60074</v>
      </c>
      <c r="D10" s="50">
        <v>5.7467</v>
      </c>
      <c r="E10" s="50">
        <v>5.42952</v>
      </c>
      <c r="F10" s="50">
        <v>10.6301</v>
      </c>
      <c r="G10" s="50">
        <v>2.19653</v>
      </c>
      <c r="O10" s="1"/>
      <c r="P10" s="1"/>
      <c r="Q10" s="1"/>
      <c r="R10" s="1"/>
      <c r="S10" s="1"/>
      <c r="T10" s="1"/>
    </row>
    <row r="11" spans="1:20" ht="15">
      <c r="A11" s="49">
        <v>1980</v>
      </c>
      <c r="B11" s="50">
        <v>73.3354</v>
      </c>
      <c r="C11" s="50">
        <v>3.13742</v>
      </c>
      <c r="D11" s="50">
        <v>5.9169</v>
      </c>
      <c r="E11" s="50">
        <v>5.21927</v>
      </c>
      <c r="F11" s="50">
        <v>10.0147</v>
      </c>
      <c r="G11" s="50">
        <v>2.37621</v>
      </c>
      <c r="O11" s="1"/>
      <c r="P11" s="1"/>
      <c r="Q11" s="1"/>
      <c r="R11" s="1"/>
      <c r="S11" s="1"/>
      <c r="T11" s="1"/>
    </row>
    <row r="12" spans="1:20" ht="15">
      <c r="A12" s="49">
        <v>1981</v>
      </c>
      <c r="B12" s="50">
        <v>72.9994</v>
      </c>
      <c r="C12" s="50">
        <v>2.94076</v>
      </c>
      <c r="D12" s="50">
        <v>6.0532</v>
      </c>
      <c r="E12" s="50">
        <v>6.17053</v>
      </c>
      <c r="F12" s="50">
        <v>9.7592</v>
      </c>
      <c r="G12" s="50">
        <v>2.07689</v>
      </c>
      <c r="O12" s="1"/>
      <c r="P12" s="1"/>
      <c r="Q12" s="1"/>
      <c r="R12" s="1"/>
      <c r="S12" s="1"/>
      <c r="T12" s="1"/>
    </row>
    <row r="13" spans="1:20" ht="15">
      <c r="A13" s="49">
        <v>1982</v>
      </c>
      <c r="B13" s="50">
        <v>73.2801</v>
      </c>
      <c r="C13" s="50">
        <v>1.84137</v>
      </c>
      <c r="D13" s="50">
        <v>6.2402</v>
      </c>
      <c r="E13" s="50">
        <v>6.06418</v>
      </c>
      <c r="F13" s="50">
        <v>10.7736</v>
      </c>
      <c r="G13" s="50">
        <v>1.80054</v>
      </c>
      <c r="O13" s="1"/>
      <c r="P13" s="1"/>
      <c r="Q13" s="1"/>
      <c r="R13" s="1"/>
      <c r="S13" s="1"/>
      <c r="T13" s="1"/>
    </row>
    <row r="14" spans="1:20" ht="15">
      <c r="A14" s="49">
        <v>1983</v>
      </c>
      <c r="B14" s="50">
        <v>72.4435</v>
      </c>
      <c r="C14" s="50">
        <v>1.90045</v>
      </c>
      <c r="D14" s="50">
        <v>6.9017</v>
      </c>
      <c r="E14" s="50">
        <v>6.03254</v>
      </c>
      <c r="F14" s="50">
        <v>10.8677</v>
      </c>
      <c r="G14" s="50">
        <v>1.85415</v>
      </c>
      <c r="O14" s="1"/>
      <c r="P14" s="1"/>
      <c r="Q14" s="1"/>
      <c r="R14" s="1"/>
      <c r="S14" s="1"/>
      <c r="T14" s="1"/>
    </row>
    <row r="15" spans="1:20" ht="15">
      <c r="A15" s="49">
        <v>1984</v>
      </c>
      <c r="B15" s="50">
        <v>68.6001</v>
      </c>
      <c r="C15" s="50">
        <v>1.59817</v>
      </c>
      <c r="D15" s="50">
        <v>8.0141</v>
      </c>
      <c r="E15" s="50">
        <v>7.11656</v>
      </c>
      <c r="F15" s="50">
        <v>12.766</v>
      </c>
      <c r="G15" s="50">
        <v>1.90502</v>
      </c>
      <c r="O15" s="1"/>
      <c r="P15" s="1"/>
      <c r="Q15" s="1"/>
      <c r="R15" s="1"/>
      <c r="S15" s="1"/>
      <c r="T15" s="1"/>
    </row>
    <row r="16" spans="1:20" ht="15">
      <c r="A16" s="49">
        <v>1985</v>
      </c>
      <c r="B16" s="50">
        <v>69.152</v>
      </c>
      <c r="C16" s="50">
        <v>1.57265</v>
      </c>
      <c r="D16" s="50">
        <v>7.8173</v>
      </c>
      <c r="E16" s="50">
        <v>6.83469</v>
      </c>
      <c r="F16" s="50">
        <v>12.6484</v>
      </c>
      <c r="G16" s="50">
        <v>1.9749</v>
      </c>
      <c r="O16" s="1"/>
      <c r="P16" s="1"/>
      <c r="Q16" s="1"/>
      <c r="R16" s="1"/>
      <c r="S16" s="1"/>
      <c r="T16" s="1"/>
    </row>
    <row r="17" spans="1:20" ht="15">
      <c r="A17" s="49">
        <v>1986</v>
      </c>
      <c r="B17" s="50">
        <v>69.6244</v>
      </c>
      <c r="C17" s="50">
        <v>1.35877</v>
      </c>
      <c r="D17" s="50">
        <v>7.2072</v>
      </c>
      <c r="E17" s="50">
        <v>7.23547</v>
      </c>
      <c r="F17" s="50">
        <v>12.8533</v>
      </c>
      <c r="G17" s="50">
        <v>1.7209</v>
      </c>
      <c r="O17" s="1"/>
      <c r="P17" s="1"/>
      <c r="Q17" s="1"/>
      <c r="R17" s="1"/>
      <c r="S17" s="1"/>
      <c r="T17" s="1"/>
    </row>
    <row r="18" spans="1:20" ht="15">
      <c r="A18" s="49">
        <v>1987</v>
      </c>
      <c r="B18" s="50">
        <v>66.9407</v>
      </c>
      <c r="C18" s="50">
        <v>1.15479</v>
      </c>
      <c r="D18" s="50">
        <v>8.3191</v>
      </c>
      <c r="E18" s="50">
        <v>6.98923</v>
      </c>
      <c r="F18" s="50">
        <v>14.4612</v>
      </c>
      <c r="G18" s="50">
        <v>2.13499</v>
      </c>
      <c r="O18" s="1"/>
      <c r="P18" s="1"/>
      <c r="Q18" s="1"/>
      <c r="R18" s="1"/>
      <c r="S18" s="1"/>
      <c r="T18" s="1"/>
    </row>
    <row r="19" spans="1:20" ht="15">
      <c r="A19" s="49">
        <v>1988</v>
      </c>
      <c r="B19" s="50">
        <v>68.7844</v>
      </c>
      <c r="C19" s="50">
        <v>1.41404</v>
      </c>
      <c r="D19" s="50">
        <v>9.2613</v>
      </c>
      <c r="E19" s="50">
        <v>6.18511</v>
      </c>
      <c r="F19" s="50">
        <v>12.271</v>
      </c>
      <c r="G19" s="50">
        <v>2.08416</v>
      </c>
      <c r="O19" s="1"/>
      <c r="P19" s="1"/>
      <c r="Q19" s="1"/>
      <c r="R19" s="1"/>
      <c r="S19" s="1"/>
      <c r="T19" s="1"/>
    </row>
    <row r="20" spans="1:20" ht="15">
      <c r="A20" s="49">
        <v>1989</v>
      </c>
      <c r="B20" s="50">
        <v>67.5673</v>
      </c>
      <c r="C20" s="50">
        <v>1.66666</v>
      </c>
      <c r="D20" s="50">
        <v>8.4459</v>
      </c>
      <c r="E20" s="50">
        <v>6.93788</v>
      </c>
      <c r="F20" s="50">
        <v>12.9032</v>
      </c>
      <c r="G20" s="50">
        <v>2.479</v>
      </c>
      <c r="O20" s="1"/>
      <c r="P20" s="1"/>
      <c r="Q20" s="1"/>
      <c r="R20" s="1"/>
      <c r="S20" s="1"/>
      <c r="T20" s="1"/>
    </row>
    <row r="21" spans="1:20" ht="15">
      <c r="A21" s="49">
        <v>1990</v>
      </c>
      <c r="B21" s="50">
        <v>68.225</v>
      </c>
      <c r="C21" s="50">
        <v>0.95636</v>
      </c>
      <c r="D21" s="50">
        <v>9.9931</v>
      </c>
      <c r="E21" s="50">
        <v>6.63415</v>
      </c>
      <c r="F21" s="50">
        <v>11.5294</v>
      </c>
      <c r="G21" s="50">
        <v>2.66196</v>
      </c>
      <c r="O21" s="1"/>
      <c r="P21" s="1"/>
      <c r="Q21" s="1"/>
      <c r="R21" s="1"/>
      <c r="S21" s="1"/>
      <c r="T21" s="1"/>
    </row>
    <row r="22" spans="1:20" ht="15">
      <c r="A22" s="49">
        <v>1991</v>
      </c>
      <c r="B22" s="50">
        <v>66.5984</v>
      </c>
      <c r="C22" s="50">
        <v>1.06346</v>
      </c>
      <c r="D22" s="50">
        <v>9.6177</v>
      </c>
      <c r="E22" s="50">
        <v>7.76322</v>
      </c>
      <c r="F22" s="50">
        <v>12.2448</v>
      </c>
      <c r="G22" s="50">
        <v>2.71244</v>
      </c>
      <c r="O22" s="1"/>
      <c r="P22" s="1"/>
      <c r="Q22" s="1"/>
      <c r="R22" s="1"/>
      <c r="S22" s="1"/>
      <c r="T22" s="1"/>
    </row>
    <row r="23" spans="1:20" ht="15">
      <c r="A23" s="49">
        <v>1992</v>
      </c>
      <c r="B23" s="50">
        <v>69.7029</v>
      </c>
      <c r="C23" s="50">
        <v>0.72443</v>
      </c>
      <c r="D23" s="50">
        <v>10.2629</v>
      </c>
      <c r="E23" s="50">
        <v>6.56348</v>
      </c>
      <c r="F23" s="50">
        <v>10.3145</v>
      </c>
      <c r="G23" s="50">
        <v>2.43185</v>
      </c>
      <c r="O23" s="1"/>
      <c r="P23" s="1"/>
      <c r="Q23" s="1"/>
      <c r="R23" s="1"/>
      <c r="S23" s="1"/>
      <c r="T23" s="1"/>
    </row>
    <row r="24" spans="1:20" ht="15">
      <c r="A24" s="49">
        <v>1993</v>
      </c>
      <c r="B24" s="50">
        <v>71.5727</v>
      </c>
      <c r="C24" s="50">
        <v>0.85359</v>
      </c>
      <c r="D24" s="50">
        <v>9.8482</v>
      </c>
      <c r="E24" s="50">
        <v>5.67239</v>
      </c>
      <c r="F24" s="50">
        <v>9.6675</v>
      </c>
      <c r="G24" s="50">
        <v>2.38562</v>
      </c>
      <c r="O24" s="1"/>
      <c r="P24" s="1"/>
      <c r="Q24" s="1"/>
      <c r="R24" s="1"/>
      <c r="S24" s="1"/>
      <c r="T24" s="1"/>
    </row>
    <row r="25" spans="1:20" ht="15">
      <c r="A25" s="49">
        <v>1994</v>
      </c>
      <c r="B25" s="50">
        <v>74.2812</v>
      </c>
      <c r="C25" s="50">
        <v>0.70254</v>
      </c>
      <c r="D25" s="50">
        <v>8.5524</v>
      </c>
      <c r="E25" s="50">
        <v>6.16675</v>
      </c>
      <c r="F25" s="50">
        <v>8.4825</v>
      </c>
      <c r="G25" s="50">
        <v>1.81473</v>
      </c>
      <c r="O25" s="1"/>
      <c r="P25" s="1"/>
      <c r="Q25" s="1"/>
      <c r="R25" s="1"/>
      <c r="S25" s="1"/>
      <c r="T25" s="1"/>
    </row>
    <row r="26" spans="1:20" ht="15">
      <c r="A26" s="49">
        <v>1995</v>
      </c>
      <c r="B26" s="50">
        <v>73.56</v>
      </c>
      <c r="C26" s="50">
        <v>0.5966</v>
      </c>
      <c r="D26" s="50">
        <v>8.7969</v>
      </c>
      <c r="E26" s="50">
        <v>5.55956</v>
      </c>
      <c r="F26" s="50">
        <v>9.3865</v>
      </c>
      <c r="G26" s="50">
        <v>2.10046</v>
      </c>
      <c r="O26" s="1"/>
      <c r="P26" s="1"/>
      <c r="Q26" s="1"/>
      <c r="R26" s="1"/>
      <c r="S26" s="1"/>
      <c r="T26" s="1"/>
    </row>
    <row r="27" spans="1:20" ht="15">
      <c r="A27" s="49">
        <v>1996</v>
      </c>
      <c r="B27" s="50">
        <v>74.1827</v>
      </c>
      <c r="C27" s="50">
        <v>0.68588</v>
      </c>
      <c r="D27" s="50">
        <v>9.4243</v>
      </c>
      <c r="E27" s="50">
        <v>4.61921</v>
      </c>
      <c r="F27" s="50">
        <v>9.1871</v>
      </c>
      <c r="G27" s="50">
        <v>1.90092</v>
      </c>
      <c r="O27" s="1"/>
      <c r="P27" s="1"/>
      <c r="Q27" s="1"/>
      <c r="R27" s="1"/>
      <c r="S27" s="1"/>
      <c r="T27" s="1"/>
    </row>
    <row r="28" spans="1:20" ht="15">
      <c r="A28" s="49">
        <v>1997</v>
      </c>
      <c r="B28" s="50">
        <v>74.075</v>
      </c>
      <c r="C28" s="50">
        <v>0.74382</v>
      </c>
      <c r="D28" s="50">
        <v>8.2566</v>
      </c>
      <c r="E28" s="50">
        <v>6.24738</v>
      </c>
      <c r="F28" s="50">
        <v>8.6904</v>
      </c>
      <c r="G28" s="50">
        <v>1.98676</v>
      </c>
      <c r="O28" s="1"/>
      <c r="P28" s="1"/>
      <c r="Q28" s="1"/>
      <c r="R28" s="1"/>
      <c r="S28" s="1"/>
      <c r="T28" s="1"/>
    </row>
    <row r="29" spans="1:20" ht="15">
      <c r="A29" s="49">
        <v>1998</v>
      </c>
      <c r="B29" s="50">
        <v>72.8164</v>
      </c>
      <c r="C29" s="50">
        <v>0.54555</v>
      </c>
      <c r="D29" s="50">
        <v>9.548</v>
      </c>
      <c r="E29" s="50">
        <v>5.85279</v>
      </c>
      <c r="F29" s="50">
        <v>9.0651</v>
      </c>
      <c r="G29" s="50">
        <v>2.17218</v>
      </c>
      <c r="O29" s="1"/>
      <c r="P29" s="1"/>
      <c r="Q29" s="1"/>
      <c r="R29" s="1"/>
      <c r="S29" s="1"/>
      <c r="T29" s="1"/>
    </row>
    <row r="30" spans="1:20" ht="15">
      <c r="A30" s="49">
        <v>1999</v>
      </c>
      <c r="B30" s="50">
        <v>73.8193</v>
      </c>
      <c r="C30" s="50">
        <v>0.37952</v>
      </c>
      <c r="D30" s="50">
        <v>10.4394</v>
      </c>
      <c r="E30" s="50">
        <v>5.64151</v>
      </c>
      <c r="F30" s="50">
        <v>7.9371</v>
      </c>
      <c r="G30" s="50">
        <v>1.7832</v>
      </c>
      <c r="O30" s="1"/>
      <c r="P30" s="1"/>
      <c r="Q30" s="1"/>
      <c r="R30" s="1"/>
      <c r="S30" s="1"/>
      <c r="T30" s="1"/>
    </row>
    <row r="31" spans="1:20" ht="15">
      <c r="A31" s="49">
        <v>2000</v>
      </c>
      <c r="B31" s="50">
        <v>74.965</v>
      </c>
      <c r="C31" s="50">
        <v>0.84796</v>
      </c>
      <c r="D31" s="50">
        <v>9.2743</v>
      </c>
      <c r="E31" s="50">
        <v>5.78466</v>
      </c>
      <c r="F31" s="50">
        <v>7.285</v>
      </c>
      <c r="G31" s="50">
        <v>1.84311</v>
      </c>
      <c r="O31" s="1"/>
      <c r="P31" s="1"/>
      <c r="Q31" s="1"/>
      <c r="R31" s="1"/>
      <c r="S31" s="1"/>
      <c r="T31" s="1"/>
    </row>
    <row r="32" spans="1:20" ht="15">
      <c r="A32" s="49">
        <v>2001</v>
      </c>
      <c r="B32" s="50">
        <v>76.1021</v>
      </c>
      <c r="C32" s="50">
        <v>0.85051</v>
      </c>
      <c r="D32" s="50">
        <v>8.1536</v>
      </c>
      <c r="E32" s="50">
        <v>5.41701</v>
      </c>
      <c r="F32" s="50">
        <v>7.6428</v>
      </c>
      <c r="G32" s="50">
        <v>1.83392</v>
      </c>
      <c r="O32" s="1"/>
      <c r="P32" s="1"/>
      <c r="Q32" s="1"/>
      <c r="R32" s="1"/>
      <c r="S32" s="1"/>
      <c r="T32" s="1"/>
    </row>
    <row r="33" spans="1:20" ht="15">
      <c r="A33" s="49">
        <v>2002</v>
      </c>
      <c r="B33" s="50">
        <v>77.3586</v>
      </c>
      <c r="C33" s="50">
        <v>0.51051</v>
      </c>
      <c r="D33" s="50">
        <v>8.8791</v>
      </c>
      <c r="E33" s="50">
        <v>5.90651</v>
      </c>
      <c r="F33" s="50">
        <v>5.4977</v>
      </c>
      <c r="G33" s="50">
        <v>1.84755</v>
      </c>
      <c r="O33" s="1"/>
      <c r="P33" s="1"/>
      <c r="Q33" s="1"/>
      <c r="R33" s="1"/>
      <c r="S33" s="1"/>
      <c r="T33" s="1"/>
    </row>
    <row r="34" spans="1:20" ht="15">
      <c r="A34" s="49">
        <v>2003</v>
      </c>
      <c r="B34" s="50">
        <v>78.6824</v>
      </c>
      <c r="C34" s="50">
        <v>0.39981</v>
      </c>
      <c r="D34" s="50">
        <v>8.6947</v>
      </c>
      <c r="E34" s="50">
        <v>4.97595</v>
      </c>
      <c r="F34" s="50">
        <v>5.8967</v>
      </c>
      <c r="G34" s="50">
        <v>1.35045</v>
      </c>
      <c r="O34" s="1"/>
      <c r="P34" s="1"/>
      <c r="Q34" s="1"/>
      <c r="R34" s="1"/>
      <c r="S34" s="1"/>
      <c r="T34" s="1"/>
    </row>
    <row r="35" spans="1:20" ht="15">
      <c r="A35" s="49">
        <v>2004</v>
      </c>
      <c r="B35" s="50">
        <v>78.7428</v>
      </c>
      <c r="C35" s="50">
        <v>0.5876</v>
      </c>
      <c r="D35" s="50">
        <v>8.7495</v>
      </c>
      <c r="E35" s="50">
        <v>4.76963</v>
      </c>
      <c r="F35" s="50">
        <v>5.6362</v>
      </c>
      <c r="G35" s="50">
        <v>1.51428</v>
      </c>
      <c r="O35" s="1"/>
      <c r="P35" s="1"/>
      <c r="Q35" s="1"/>
      <c r="R35" s="1"/>
      <c r="S35" s="1"/>
      <c r="T35" s="1"/>
    </row>
    <row r="36" spans="1:20" ht="15">
      <c r="A36" s="49">
        <v>2005</v>
      </c>
      <c r="B36" s="50">
        <v>77.4967</v>
      </c>
      <c r="C36" s="50">
        <v>0.77462</v>
      </c>
      <c r="D36" s="50">
        <v>8.9718</v>
      </c>
      <c r="E36" s="50">
        <v>5.10313</v>
      </c>
      <c r="F36" s="50">
        <v>6.1969</v>
      </c>
      <c r="G36" s="50">
        <v>1.45688</v>
      </c>
      <c r="O36" s="1"/>
      <c r="P36" s="1"/>
      <c r="Q36" s="1"/>
      <c r="R36" s="1"/>
      <c r="S36" s="1"/>
      <c r="T36" s="1"/>
    </row>
    <row r="37" spans="1:20" ht="15">
      <c r="A37" s="49">
        <v>2006</v>
      </c>
      <c r="B37" s="50">
        <v>75.6986</v>
      </c>
      <c r="C37" s="50">
        <v>0.46757</v>
      </c>
      <c r="D37" s="50">
        <v>9.7507</v>
      </c>
      <c r="E37" s="50">
        <v>5.24916</v>
      </c>
      <c r="F37" s="50">
        <v>7.1482</v>
      </c>
      <c r="G37" s="50">
        <v>1.6858</v>
      </c>
      <c r="O37" s="1"/>
      <c r="P37" s="1"/>
      <c r="Q37" s="1"/>
      <c r="R37" s="1"/>
      <c r="S37" s="1"/>
      <c r="T37" s="1"/>
    </row>
    <row r="38" spans="1:20" ht="15">
      <c r="A38" s="49">
        <v>2007</v>
      </c>
      <c r="B38" s="50">
        <v>78.8074</v>
      </c>
      <c r="C38" s="50">
        <v>0.51803</v>
      </c>
      <c r="D38" s="50">
        <v>8.3804</v>
      </c>
      <c r="E38" s="50">
        <v>4.74806</v>
      </c>
      <c r="F38" s="50">
        <v>5.7824</v>
      </c>
      <c r="G38" s="50">
        <v>1.76375</v>
      </c>
      <c r="O38" s="1"/>
      <c r="P38" s="1"/>
      <c r="Q38" s="1"/>
      <c r="R38" s="1"/>
      <c r="S38" s="1"/>
      <c r="T38" s="1"/>
    </row>
    <row r="39" spans="1:20" ht="15">
      <c r="A39" s="49">
        <v>2008</v>
      </c>
      <c r="B39" s="50">
        <v>77.9127</v>
      </c>
      <c r="C39" s="50">
        <v>0.47183</v>
      </c>
      <c r="D39" s="50">
        <v>8.9338</v>
      </c>
      <c r="E39" s="50">
        <v>5.79218</v>
      </c>
      <c r="F39" s="50">
        <v>4.7646</v>
      </c>
      <c r="G39" s="50">
        <v>2.12494</v>
      </c>
      <c r="O39" s="1"/>
      <c r="P39" s="1"/>
      <c r="Q39" s="1"/>
      <c r="R39" s="1"/>
      <c r="S39" s="1"/>
      <c r="T39" s="1"/>
    </row>
    <row r="40" spans="1:20" ht="15">
      <c r="A40" s="49">
        <v>2009</v>
      </c>
      <c r="B40" s="50">
        <v>76.8762</v>
      </c>
      <c r="C40" s="50">
        <v>0.49506</v>
      </c>
      <c r="D40" s="50">
        <v>9.8043</v>
      </c>
      <c r="E40" s="50">
        <v>5.24583</v>
      </c>
      <c r="F40" s="50">
        <v>5.3696</v>
      </c>
      <c r="G40" s="50">
        <v>2.20895</v>
      </c>
      <c r="O40" s="1"/>
      <c r="P40" s="1"/>
      <c r="Q40" s="1"/>
      <c r="R40" s="1"/>
      <c r="S40" s="1"/>
      <c r="T40" s="1"/>
    </row>
    <row r="41" spans="1:20" ht="15">
      <c r="A41" s="49">
        <v>2010</v>
      </c>
      <c r="B41" s="50">
        <v>80.204</v>
      </c>
      <c r="C41" s="50">
        <v>0.52476</v>
      </c>
      <c r="D41" s="50">
        <v>7.5687</v>
      </c>
      <c r="E41" s="50">
        <v>5.5658</v>
      </c>
      <c r="F41" s="50">
        <v>4.2599</v>
      </c>
      <c r="G41" s="50">
        <v>1.87686</v>
      </c>
      <c r="O41" s="1"/>
      <c r="P41" s="1"/>
      <c r="Q41" s="1"/>
      <c r="R41" s="1"/>
      <c r="S41" s="1"/>
      <c r="T41" s="1"/>
    </row>
    <row r="42" spans="1:20" ht="15">
      <c r="A42" s="49">
        <v>2011</v>
      </c>
      <c r="B42" s="50">
        <v>79.4314</v>
      </c>
      <c r="C42" s="50">
        <v>0.5529</v>
      </c>
      <c r="D42" s="50">
        <v>8.9211</v>
      </c>
      <c r="E42" s="50">
        <v>5.07582</v>
      </c>
      <c r="F42" s="50">
        <v>4.18</v>
      </c>
      <c r="G42" s="50">
        <v>1.83878</v>
      </c>
      <c r="O42" s="1"/>
      <c r="P42" s="1"/>
      <c r="Q42" s="1"/>
      <c r="R42" s="1"/>
      <c r="S42" s="1"/>
      <c r="T42" s="1"/>
    </row>
    <row r="43" spans="1:20" ht="15">
      <c r="A43" s="53">
        <v>2012</v>
      </c>
      <c r="B43" s="54">
        <v>81.4322</v>
      </c>
      <c r="C43" s="54">
        <v>0.60534</v>
      </c>
      <c r="D43" s="54">
        <v>7.2632</v>
      </c>
      <c r="E43" s="54">
        <v>4.587</v>
      </c>
      <c r="F43" s="54">
        <v>3.8364</v>
      </c>
      <c r="G43" s="54">
        <v>2.27595</v>
      </c>
      <c r="O43" s="1"/>
      <c r="P43" s="1"/>
      <c r="Q43" s="1"/>
      <c r="R43" s="1"/>
      <c r="S43" s="1"/>
      <c r="T43" s="1"/>
    </row>
    <row r="44" spans="1:8" ht="36" customHeight="1">
      <c r="A44" s="159" t="s">
        <v>785</v>
      </c>
      <c r="B44" s="160"/>
      <c r="C44" s="160"/>
      <c r="D44" s="160"/>
      <c r="E44" s="160"/>
      <c r="F44" s="160"/>
      <c r="G44" s="160"/>
      <c r="H44" s="58"/>
    </row>
    <row r="45" spans="1:7" s="59" customFormat="1" ht="36" customHeight="1">
      <c r="A45" s="145" t="s">
        <v>772</v>
      </c>
      <c r="B45" s="145"/>
      <c r="C45" s="145"/>
      <c r="D45" s="145"/>
      <c r="E45" s="145"/>
      <c r="F45" s="145"/>
      <c r="G45" s="145"/>
    </row>
    <row r="46" spans="1:7" ht="17.25">
      <c r="A46" s="164" t="s">
        <v>773</v>
      </c>
      <c r="B46" s="164"/>
      <c r="C46" s="164"/>
      <c r="D46" s="164"/>
      <c r="E46" s="164"/>
      <c r="F46" s="164"/>
      <c r="G46" s="164"/>
    </row>
    <row r="47" spans="1:7" ht="15">
      <c r="A47" s="164" t="s">
        <v>96</v>
      </c>
      <c r="B47" s="164"/>
      <c r="C47" s="164"/>
      <c r="D47" s="164"/>
      <c r="E47" s="164"/>
      <c r="F47" s="164"/>
      <c r="G47" s="164"/>
    </row>
  </sheetData>
  <sheetProtection/>
  <mergeCells count="6">
    <mergeCell ref="A47:G47"/>
    <mergeCell ref="A3:G3"/>
    <mergeCell ref="B4:G4"/>
    <mergeCell ref="A44:G44"/>
    <mergeCell ref="A45:G45"/>
    <mergeCell ref="A46:G46"/>
  </mergeCells>
  <printOptions/>
  <pageMargins left="0.7" right="0.7" top="0.75" bottom="0.75" header="0.3" footer="0.3"/>
  <pageSetup fitToHeight="1" fitToWidth="1" horizontalDpi="600" verticalDpi="600" orientation="portrait" scale="92"/>
</worksheet>
</file>

<file path=xl/worksheets/sheet8.xml><?xml version="1.0" encoding="utf-8"?>
<worksheet xmlns="http://schemas.openxmlformats.org/spreadsheetml/2006/main" xmlns:r="http://schemas.openxmlformats.org/officeDocument/2006/relationships">
  <sheetPr>
    <pageSetUpPr fitToPage="1"/>
  </sheetPr>
  <dimension ref="A1:U47"/>
  <sheetViews>
    <sheetView zoomScaleSheetLayoutView="100" zoomScalePageLayoutView="0" workbookViewId="0" topLeftCell="A25">
      <selection activeCell="A44" sqref="A44:G44"/>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421875" style="31" customWidth="1"/>
    <col min="15" max="20" width="10.00390625" style="31" bestFit="1" customWidth="1"/>
    <col min="21" max="16384" width="8.421875" style="31" customWidth="1"/>
  </cols>
  <sheetData>
    <row r="1" ht="15">
      <c r="A1" s="2" t="s">
        <v>35</v>
      </c>
    </row>
    <row r="2" ht="15">
      <c r="A2" s="2" t="s">
        <v>183</v>
      </c>
    </row>
    <row r="3" spans="1:7" ht="15">
      <c r="A3" s="162" t="s">
        <v>132</v>
      </c>
      <c r="B3" s="162"/>
      <c r="C3" s="162"/>
      <c r="D3" s="162"/>
      <c r="E3" s="162"/>
      <c r="F3" s="162"/>
      <c r="G3" s="162"/>
    </row>
    <row r="4" spans="1:7" ht="15">
      <c r="A4" s="44"/>
      <c r="B4" s="156" t="s">
        <v>176</v>
      </c>
      <c r="C4" s="156"/>
      <c r="D4" s="156"/>
      <c r="E4" s="156"/>
      <c r="F4" s="156"/>
      <c r="G4" s="163"/>
    </row>
    <row r="5" spans="1:7" s="43" customFormat="1" ht="30">
      <c r="A5" s="45" t="s">
        <v>0</v>
      </c>
      <c r="B5" s="46" t="s">
        <v>2</v>
      </c>
      <c r="C5" s="46" t="s">
        <v>3</v>
      </c>
      <c r="D5" s="46" t="s">
        <v>4</v>
      </c>
      <c r="E5" s="120" t="s">
        <v>142</v>
      </c>
      <c r="F5" s="46" t="s">
        <v>5</v>
      </c>
      <c r="G5" s="56" t="s">
        <v>6</v>
      </c>
    </row>
    <row r="6" spans="1:21" ht="15">
      <c r="A6" s="47">
        <v>1975</v>
      </c>
      <c r="B6" s="23">
        <f>56.8654/100</f>
        <v>0.568654</v>
      </c>
      <c r="C6" s="23">
        <f>1.42301/100</f>
        <v>0.0142301</v>
      </c>
      <c r="D6" s="23">
        <f>10.8217/100</f>
        <v>0.108217</v>
      </c>
      <c r="E6" s="23">
        <f>11.0991/100</f>
        <v>0.110991</v>
      </c>
      <c r="F6" s="23">
        <f>15.7895/100</f>
        <v>0.157895</v>
      </c>
      <c r="G6" s="23">
        <f>4.00137/100</f>
        <v>0.0400137</v>
      </c>
      <c r="O6" s="1"/>
      <c r="P6" s="1"/>
      <c r="Q6" s="1"/>
      <c r="R6" s="1"/>
      <c r="S6" s="1"/>
      <c r="T6" s="1"/>
      <c r="U6" s="48"/>
    </row>
    <row r="7" spans="1:20" ht="15">
      <c r="A7" s="49">
        <v>1976</v>
      </c>
      <c r="B7" s="50">
        <v>55.7098</v>
      </c>
      <c r="C7" s="50">
        <v>1.11895</v>
      </c>
      <c r="D7" s="50">
        <v>10.8664</v>
      </c>
      <c r="E7" s="50">
        <v>10.8128</v>
      </c>
      <c r="F7" s="50">
        <v>16.7219</v>
      </c>
      <c r="G7" s="50">
        <v>4.77018</v>
      </c>
      <c r="O7" s="1"/>
      <c r="P7" s="1"/>
      <c r="Q7" s="1"/>
      <c r="R7" s="1"/>
      <c r="S7" s="1"/>
      <c r="T7" s="1"/>
    </row>
    <row r="8" spans="1:20" ht="15">
      <c r="A8" s="49">
        <v>1977</v>
      </c>
      <c r="B8" s="50">
        <v>56.6716</v>
      </c>
      <c r="C8" s="50">
        <v>1.03503</v>
      </c>
      <c r="D8" s="50">
        <v>10.9653</v>
      </c>
      <c r="E8" s="50">
        <v>10.1565</v>
      </c>
      <c r="F8" s="50">
        <v>17.02</v>
      </c>
      <c r="G8" s="50">
        <v>4.1517</v>
      </c>
      <c r="O8" s="1"/>
      <c r="P8" s="1"/>
      <c r="Q8" s="1"/>
      <c r="R8" s="1"/>
      <c r="S8" s="1"/>
      <c r="T8" s="1"/>
    </row>
    <row r="9" spans="1:20" ht="15">
      <c r="A9" s="49">
        <v>1978</v>
      </c>
      <c r="B9" s="50">
        <v>55.7504</v>
      </c>
      <c r="C9" s="50">
        <v>0.68623</v>
      </c>
      <c r="D9" s="50">
        <v>11.5641</v>
      </c>
      <c r="E9" s="50">
        <v>10.3244</v>
      </c>
      <c r="F9" s="50">
        <v>16.6605</v>
      </c>
      <c r="G9" s="50">
        <v>5.01437</v>
      </c>
      <c r="O9" s="1"/>
      <c r="P9" s="1"/>
      <c r="Q9" s="1"/>
      <c r="R9" s="1"/>
      <c r="S9" s="1"/>
      <c r="T9" s="1"/>
    </row>
    <row r="10" spans="1:20" ht="15">
      <c r="A10" s="49">
        <v>1979</v>
      </c>
      <c r="B10" s="50">
        <v>54.8078</v>
      </c>
      <c r="C10" s="50">
        <v>0.74584</v>
      </c>
      <c r="D10" s="50">
        <v>11.1767</v>
      </c>
      <c r="E10" s="50">
        <v>10.2219</v>
      </c>
      <c r="F10" s="50">
        <v>19.4416</v>
      </c>
      <c r="G10" s="50">
        <v>3.60615</v>
      </c>
      <c r="O10" s="1"/>
      <c r="P10" s="1"/>
      <c r="Q10" s="1"/>
      <c r="R10" s="1"/>
      <c r="S10" s="1"/>
      <c r="T10" s="1"/>
    </row>
    <row r="11" spans="1:20" ht="15">
      <c r="A11" s="49">
        <v>1980</v>
      </c>
      <c r="B11" s="50">
        <v>54.7331</v>
      </c>
      <c r="C11" s="50">
        <v>0.45366</v>
      </c>
      <c r="D11" s="50">
        <v>11.956</v>
      </c>
      <c r="E11" s="50">
        <v>11.0317</v>
      </c>
      <c r="F11" s="50">
        <v>19.3648</v>
      </c>
      <c r="G11" s="50">
        <v>2.46077</v>
      </c>
      <c r="O11" s="1"/>
      <c r="P11" s="1"/>
      <c r="Q11" s="1"/>
      <c r="R11" s="1"/>
      <c r="S11" s="1"/>
      <c r="T11" s="1"/>
    </row>
    <row r="12" spans="1:20" ht="15">
      <c r="A12" s="49">
        <v>1981</v>
      </c>
      <c r="B12" s="50">
        <v>54.7857</v>
      </c>
      <c r="C12" s="50">
        <v>0.21031</v>
      </c>
      <c r="D12" s="50">
        <v>11.0603</v>
      </c>
      <c r="E12" s="50">
        <v>10.5557</v>
      </c>
      <c r="F12" s="50">
        <v>20.664</v>
      </c>
      <c r="G12" s="50">
        <v>2.72409</v>
      </c>
      <c r="O12" s="1"/>
      <c r="P12" s="1"/>
      <c r="Q12" s="1"/>
      <c r="R12" s="1"/>
      <c r="S12" s="1"/>
      <c r="T12" s="1"/>
    </row>
    <row r="13" spans="1:20" ht="15">
      <c r="A13" s="49">
        <v>1982</v>
      </c>
      <c r="B13" s="50">
        <v>54.5754</v>
      </c>
      <c r="C13" s="50">
        <v>0.29733</v>
      </c>
      <c r="D13" s="50">
        <v>9.4982</v>
      </c>
      <c r="E13" s="50">
        <v>10.3552</v>
      </c>
      <c r="F13" s="50">
        <v>22.7627</v>
      </c>
      <c r="G13" s="50">
        <v>2.51118</v>
      </c>
      <c r="O13" s="1"/>
      <c r="P13" s="1"/>
      <c r="Q13" s="1"/>
      <c r="R13" s="1"/>
      <c r="S13" s="1"/>
      <c r="T13" s="1"/>
    </row>
    <row r="14" spans="1:20" ht="15">
      <c r="A14" s="49">
        <v>1983</v>
      </c>
      <c r="B14" s="50">
        <v>53.2022</v>
      </c>
      <c r="C14" s="50">
        <v>0.26288</v>
      </c>
      <c r="D14" s="50">
        <v>11.2641</v>
      </c>
      <c r="E14" s="50">
        <v>10.3097</v>
      </c>
      <c r="F14" s="50">
        <v>22.5908</v>
      </c>
      <c r="G14" s="50">
        <v>2.37029</v>
      </c>
      <c r="O14" s="1"/>
      <c r="P14" s="1"/>
      <c r="Q14" s="1"/>
      <c r="R14" s="1"/>
      <c r="S14" s="1"/>
      <c r="T14" s="1"/>
    </row>
    <row r="15" spans="1:20" ht="15">
      <c r="A15" s="49">
        <v>1984</v>
      </c>
      <c r="B15" s="50">
        <v>50.3387</v>
      </c>
      <c r="C15" s="50">
        <v>0.13113</v>
      </c>
      <c r="D15" s="50">
        <v>10.4774</v>
      </c>
      <c r="E15" s="50">
        <v>10.8672</v>
      </c>
      <c r="F15" s="50">
        <v>25.8443</v>
      </c>
      <c r="G15" s="50">
        <v>2.34121</v>
      </c>
      <c r="O15" s="1"/>
      <c r="P15" s="1"/>
      <c r="Q15" s="1"/>
      <c r="R15" s="1"/>
      <c r="S15" s="1"/>
      <c r="T15" s="1"/>
    </row>
    <row r="16" spans="1:20" ht="15">
      <c r="A16" s="49">
        <v>1985</v>
      </c>
      <c r="B16" s="50">
        <v>50.4675</v>
      </c>
      <c r="C16" s="50">
        <v>0.16208</v>
      </c>
      <c r="D16" s="50">
        <v>11.8652</v>
      </c>
      <c r="E16" s="50">
        <v>11.1698</v>
      </c>
      <c r="F16" s="50">
        <v>24.1966</v>
      </c>
      <c r="G16" s="50">
        <v>2.13887</v>
      </c>
      <c r="O16" s="1"/>
      <c r="P16" s="1"/>
      <c r="Q16" s="1"/>
      <c r="R16" s="1"/>
      <c r="S16" s="1"/>
      <c r="T16" s="1"/>
    </row>
    <row r="17" spans="1:20" ht="15">
      <c r="A17" s="49">
        <v>1986</v>
      </c>
      <c r="B17" s="50">
        <v>50.787</v>
      </c>
      <c r="C17" s="50">
        <v>0.27026</v>
      </c>
      <c r="D17" s="50">
        <v>12.8459</v>
      </c>
      <c r="E17" s="50">
        <v>10.9322</v>
      </c>
      <c r="F17" s="50">
        <v>22.6641</v>
      </c>
      <c r="G17" s="50">
        <v>2.50051</v>
      </c>
      <c r="O17" s="1"/>
      <c r="P17" s="1"/>
      <c r="Q17" s="1"/>
      <c r="R17" s="1"/>
      <c r="S17" s="1"/>
      <c r="T17" s="1"/>
    </row>
    <row r="18" spans="1:20" ht="15">
      <c r="A18" s="49">
        <v>1987</v>
      </c>
      <c r="B18" s="50">
        <v>50.2127</v>
      </c>
      <c r="C18" s="50">
        <v>0.26104</v>
      </c>
      <c r="D18" s="50">
        <v>12.6831</v>
      </c>
      <c r="E18" s="50">
        <v>11.3484</v>
      </c>
      <c r="F18" s="50">
        <v>22.763</v>
      </c>
      <c r="G18" s="50">
        <v>2.73177</v>
      </c>
      <c r="O18" s="1"/>
      <c r="P18" s="1"/>
      <c r="Q18" s="1"/>
      <c r="R18" s="1"/>
      <c r="S18" s="1"/>
      <c r="T18" s="1"/>
    </row>
    <row r="19" spans="1:20" ht="15">
      <c r="A19" s="49">
        <v>1988</v>
      </c>
      <c r="B19" s="50">
        <v>49.5378</v>
      </c>
      <c r="C19" s="50">
        <v>0.35899</v>
      </c>
      <c r="D19" s="50">
        <v>12.9708</v>
      </c>
      <c r="E19" s="50">
        <v>10.8607</v>
      </c>
      <c r="F19" s="50">
        <v>23.2123</v>
      </c>
      <c r="G19" s="50">
        <v>3.05939</v>
      </c>
      <c r="O19" s="1"/>
      <c r="P19" s="1"/>
      <c r="Q19" s="1"/>
      <c r="R19" s="1"/>
      <c r="S19" s="1"/>
      <c r="T19" s="1"/>
    </row>
    <row r="20" spans="1:20" ht="15">
      <c r="A20" s="49">
        <v>1989</v>
      </c>
      <c r="B20" s="50">
        <v>49.7801</v>
      </c>
      <c r="C20" s="50">
        <v>0.09644</v>
      </c>
      <c r="D20" s="50">
        <v>12.8744</v>
      </c>
      <c r="E20" s="50">
        <v>11.0403</v>
      </c>
      <c r="F20" s="50">
        <v>23.7178</v>
      </c>
      <c r="G20" s="50">
        <v>2.49094</v>
      </c>
      <c r="O20" s="1"/>
      <c r="P20" s="1"/>
      <c r="Q20" s="1"/>
      <c r="R20" s="1"/>
      <c r="S20" s="1"/>
      <c r="T20" s="1"/>
    </row>
    <row r="21" spans="1:20" ht="15">
      <c r="A21" s="49">
        <v>1990</v>
      </c>
      <c r="B21" s="50">
        <v>48.0714</v>
      </c>
      <c r="C21" s="50">
        <v>0.25214</v>
      </c>
      <c r="D21" s="50">
        <v>13.2821</v>
      </c>
      <c r="E21" s="50">
        <v>13.0429</v>
      </c>
      <c r="F21" s="50">
        <v>22.9796</v>
      </c>
      <c r="G21" s="50">
        <v>2.37192</v>
      </c>
      <c r="O21" s="1"/>
      <c r="P21" s="1"/>
      <c r="Q21" s="1"/>
      <c r="R21" s="1"/>
      <c r="S21" s="1"/>
      <c r="T21" s="1"/>
    </row>
    <row r="22" spans="1:20" ht="15">
      <c r="A22" s="49">
        <v>1991</v>
      </c>
      <c r="B22" s="50">
        <v>50.081</v>
      </c>
      <c r="C22" s="50">
        <v>0.26396</v>
      </c>
      <c r="D22" s="50">
        <v>14.4073</v>
      </c>
      <c r="E22" s="50">
        <v>13.0802</v>
      </c>
      <c r="F22" s="50">
        <v>19.2509</v>
      </c>
      <c r="G22" s="50">
        <v>2.91673</v>
      </c>
      <c r="O22" s="1"/>
      <c r="P22" s="1"/>
      <c r="Q22" s="1"/>
      <c r="R22" s="1"/>
      <c r="S22" s="1"/>
      <c r="T22" s="1"/>
    </row>
    <row r="23" spans="1:20" ht="15">
      <c r="A23" s="49">
        <v>1992</v>
      </c>
      <c r="B23" s="50">
        <v>52.7224</v>
      </c>
      <c r="C23" s="50">
        <v>0.13665</v>
      </c>
      <c r="D23" s="50">
        <v>15.0647</v>
      </c>
      <c r="E23" s="50">
        <v>12.4676</v>
      </c>
      <c r="F23" s="50">
        <v>16.5791</v>
      </c>
      <c r="G23" s="50">
        <v>3.02946</v>
      </c>
      <c r="O23" s="1"/>
      <c r="P23" s="1"/>
      <c r="Q23" s="1"/>
      <c r="R23" s="1"/>
      <c r="S23" s="1"/>
      <c r="T23" s="1"/>
    </row>
    <row r="24" spans="1:20" ht="15">
      <c r="A24" s="49">
        <v>1993</v>
      </c>
      <c r="B24" s="50">
        <v>53.8668</v>
      </c>
      <c r="C24" s="50">
        <v>0.38728</v>
      </c>
      <c r="D24" s="50">
        <v>15.8309</v>
      </c>
      <c r="E24" s="50">
        <v>12.1227</v>
      </c>
      <c r="F24" s="50">
        <v>14.4736</v>
      </c>
      <c r="G24" s="50">
        <v>3.31864</v>
      </c>
      <c r="O24" s="1"/>
      <c r="P24" s="1"/>
      <c r="Q24" s="1"/>
      <c r="R24" s="1"/>
      <c r="S24" s="1"/>
      <c r="T24" s="1"/>
    </row>
    <row r="25" spans="1:20" ht="15">
      <c r="A25" s="49">
        <v>1994</v>
      </c>
      <c r="B25" s="50">
        <v>56.3792</v>
      </c>
      <c r="C25" s="50">
        <v>0.45879</v>
      </c>
      <c r="D25" s="50">
        <v>14.4784</v>
      </c>
      <c r="E25" s="50">
        <v>10.9146</v>
      </c>
      <c r="F25" s="50">
        <v>14.565</v>
      </c>
      <c r="G25" s="50">
        <v>3.20394</v>
      </c>
      <c r="O25" s="1"/>
      <c r="P25" s="1"/>
      <c r="Q25" s="1"/>
      <c r="R25" s="1"/>
      <c r="S25" s="1"/>
      <c r="T25" s="1"/>
    </row>
    <row r="26" spans="1:20" ht="15">
      <c r="A26" s="49">
        <v>1995</v>
      </c>
      <c r="B26" s="50">
        <v>54.622</v>
      </c>
      <c r="C26" s="50">
        <v>0.29845</v>
      </c>
      <c r="D26" s="50">
        <v>14.9881</v>
      </c>
      <c r="E26" s="50">
        <v>11.0387</v>
      </c>
      <c r="F26" s="50">
        <v>16.1406</v>
      </c>
      <c r="G26" s="50">
        <v>2.91218</v>
      </c>
      <c r="O26" s="1"/>
      <c r="P26" s="1"/>
      <c r="Q26" s="1"/>
      <c r="R26" s="1"/>
      <c r="S26" s="1"/>
      <c r="T26" s="1"/>
    </row>
    <row r="27" spans="1:20" ht="15">
      <c r="A27" s="49">
        <v>1996</v>
      </c>
      <c r="B27" s="50">
        <v>56.2859</v>
      </c>
      <c r="C27" s="50">
        <v>0.2458</v>
      </c>
      <c r="D27" s="50">
        <v>15.3561</v>
      </c>
      <c r="E27" s="50">
        <v>10.9734</v>
      </c>
      <c r="F27" s="50">
        <v>14.1721</v>
      </c>
      <c r="G27" s="50">
        <v>2.96662</v>
      </c>
      <c r="O27" s="1"/>
      <c r="P27" s="1"/>
      <c r="Q27" s="1"/>
      <c r="R27" s="1"/>
      <c r="S27" s="1"/>
      <c r="T27" s="1"/>
    </row>
    <row r="28" spans="1:20" ht="15">
      <c r="A28" s="49">
        <v>1997</v>
      </c>
      <c r="B28" s="50">
        <v>54.2941</v>
      </c>
      <c r="C28" s="50">
        <v>0.42187</v>
      </c>
      <c r="D28" s="50">
        <v>16.4151</v>
      </c>
      <c r="E28" s="50">
        <v>10.9604</v>
      </c>
      <c r="F28" s="50">
        <v>14.5657</v>
      </c>
      <c r="G28" s="50">
        <v>3.34281</v>
      </c>
      <c r="O28" s="1"/>
      <c r="P28" s="1"/>
      <c r="Q28" s="1"/>
      <c r="R28" s="1"/>
      <c r="S28" s="1"/>
      <c r="T28" s="1"/>
    </row>
    <row r="29" spans="1:20" ht="15">
      <c r="A29" s="49">
        <v>1998</v>
      </c>
      <c r="B29" s="50">
        <v>52.6691</v>
      </c>
      <c r="C29" s="50">
        <v>0.27961</v>
      </c>
      <c r="D29" s="50">
        <v>15.2378</v>
      </c>
      <c r="E29" s="50">
        <v>12.5659</v>
      </c>
      <c r="F29" s="50">
        <v>15.7795</v>
      </c>
      <c r="G29" s="50">
        <v>3.46805</v>
      </c>
      <c r="O29" s="1"/>
      <c r="P29" s="1"/>
      <c r="Q29" s="1"/>
      <c r="R29" s="1"/>
      <c r="S29" s="1"/>
      <c r="T29" s="1"/>
    </row>
    <row r="30" spans="1:20" ht="15">
      <c r="A30" s="49">
        <v>1999</v>
      </c>
      <c r="B30" s="50">
        <v>53.557</v>
      </c>
      <c r="C30" s="50">
        <v>0.38909</v>
      </c>
      <c r="D30" s="50">
        <v>15.6979</v>
      </c>
      <c r="E30" s="50">
        <v>11.9655</v>
      </c>
      <c r="F30" s="50">
        <v>15.339</v>
      </c>
      <c r="G30" s="50">
        <v>3.05154</v>
      </c>
      <c r="O30" s="1"/>
      <c r="P30" s="1"/>
      <c r="Q30" s="1"/>
      <c r="R30" s="1"/>
      <c r="S30" s="1"/>
      <c r="T30" s="1"/>
    </row>
    <row r="31" spans="1:20" ht="15">
      <c r="A31" s="49">
        <v>2000</v>
      </c>
      <c r="B31" s="50">
        <v>55.5162</v>
      </c>
      <c r="C31" s="50">
        <v>0.23303</v>
      </c>
      <c r="D31" s="50">
        <v>17.2437</v>
      </c>
      <c r="E31" s="50">
        <v>10.3415</v>
      </c>
      <c r="F31" s="50">
        <v>13.6341</v>
      </c>
      <c r="G31" s="50">
        <v>3.03158</v>
      </c>
      <c r="O31" s="1"/>
      <c r="P31" s="1"/>
      <c r="Q31" s="1"/>
      <c r="R31" s="1"/>
      <c r="S31" s="1"/>
      <c r="T31" s="1"/>
    </row>
    <row r="32" spans="1:20" ht="15">
      <c r="A32" s="49">
        <v>2001</v>
      </c>
      <c r="B32" s="50">
        <v>56.9452</v>
      </c>
      <c r="C32" s="50">
        <v>0.34691</v>
      </c>
      <c r="D32" s="50">
        <v>15.8884</v>
      </c>
      <c r="E32" s="50">
        <v>10.413</v>
      </c>
      <c r="F32" s="50">
        <v>12.9122</v>
      </c>
      <c r="G32" s="50">
        <v>3.49426</v>
      </c>
      <c r="O32" s="1"/>
      <c r="P32" s="1"/>
      <c r="Q32" s="1"/>
      <c r="R32" s="1"/>
      <c r="S32" s="1"/>
      <c r="T32" s="1"/>
    </row>
    <row r="33" spans="1:20" ht="15">
      <c r="A33" s="49">
        <v>2002</v>
      </c>
      <c r="B33" s="50">
        <v>59.5762</v>
      </c>
      <c r="C33" s="50">
        <v>0.42224</v>
      </c>
      <c r="D33" s="50">
        <v>16.108</v>
      </c>
      <c r="E33" s="50">
        <v>10.1785</v>
      </c>
      <c r="F33" s="50">
        <v>10.4484</v>
      </c>
      <c r="G33" s="50">
        <v>3.26666</v>
      </c>
      <c r="O33" s="1"/>
      <c r="P33" s="1"/>
      <c r="Q33" s="1"/>
      <c r="R33" s="1"/>
      <c r="S33" s="1"/>
      <c r="T33" s="1"/>
    </row>
    <row r="34" spans="1:20" ht="15">
      <c r="A34" s="49">
        <v>2003</v>
      </c>
      <c r="B34" s="50">
        <v>58.5219</v>
      </c>
      <c r="C34" s="50">
        <v>0.40837</v>
      </c>
      <c r="D34" s="50">
        <v>17.1947</v>
      </c>
      <c r="E34" s="50">
        <v>11.8889</v>
      </c>
      <c r="F34" s="50">
        <v>8.9842</v>
      </c>
      <c r="G34" s="50">
        <v>3.00203</v>
      </c>
      <c r="O34" s="1"/>
      <c r="P34" s="1"/>
      <c r="Q34" s="1"/>
      <c r="R34" s="1"/>
      <c r="S34" s="1"/>
      <c r="T34" s="1"/>
    </row>
    <row r="35" spans="1:20" ht="15">
      <c r="A35" s="49">
        <v>2004</v>
      </c>
      <c r="B35" s="50">
        <v>59.0127</v>
      </c>
      <c r="C35" s="50">
        <v>0.35953</v>
      </c>
      <c r="D35" s="50">
        <v>16.3996</v>
      </c>
      <c r="E35" s="50">
        <v>11.8612</v>
      </c>
      <c r="F35" s="50">
        <v>9.483</v>
      </c>
      <c r="G35" s="50">
        <v>2.884</v>
      </c>
      <c r="O35" s="1"/>
      <c r="P35" s="1"/>
      <c r="Q35" s="1"/>
      <c r="R35" s="1"/>
      <c r="S35" s="1"/>
      <c r="T35" s="1"/>
    </row>
    <row r="36" spans="1:20" ht="15">
      <c r="A36" s="49">
        <v>2005</v>
      </c>
      <c r="B36" s="50">
        <v>57.4164</v>
      </c>
      <c r="C36" s="50">
        <v>0.42161</v>
      </c>
      <c r="D36" s="50">
        <v>16.9829</v>
      </c>
      <c r="E36" s="50">
        <v>12.8523</v>
      </c>
      <c r="F36" s="50">
        <v>9.7939</v>
      </c>
      <c r="G36" s="50">
        <v>2.53282</v>
      </c>
      <c r="O36" s="1"/>
      <c r="P36" s="1"/>
      <c r="Q36" s="1"/>
      <c r="R36" s="1"/>
      <c r="S36" s="1"/>
      <c r="T36" s="1"/>
    </row>
    <row r="37" spans="1:20" ht="15">
      <c r="A37" s="49">
        <v>2006</v>
      </c>
      <c r="B37" s="50">
        <v>57.182</v>
      </c>
      <c r="C37" s="50">
        <v>0.30881</v>
      </c>
      <c r="D37" s="50">
        <v>16.6705</v>
      </c>
      <c r="E37" s="50">
        <v>11.073</v>
      </c>
      <c r="F37" s="50">
        <v>11.7596</v>
      </c>
      <c r="G37" s="50">
        <v>3.00611</v>
      </c>
      <c r="O37" s="1"/>
      <c r="P37" s="1"/>
      <c r="Q37" s="1"/>
      <c r="R37" s="1"/>
      <c r="S37" s="1"/>
      <c r="T37" s="1"/>
    </row>
    <row r="38" spans="1:20" ht="15">
      <c r="A38" s="49">
        <v>2007</v>
      </c>
      <c r="B38" s="50">
        <v>59.3436</v>
      </c>
      <c r="C38" s="50">
        <v>0.17808</v>
      </c>
      <c r="D38" s="50">
        <v>16.6916</v>
      </c>
      <c r="E38" s="50">
        <v>10.6338</v>
      </c>
      <c r="F38" s="50">
        <v>9.6372</v>
      </c>
      <c r="G38" s="50">
        <v>3.51567</v>
      </c>
      <c r="O38" s="1"/>
      <c r="P38" s="1"/>
      <c r="Q38" s="1"/>
      <c r="R38" s="1"/>
      <c r="S38" s="1"/>
      <c r="T38" s="1"/>
    </row>
    <row r="39" spans="1:20" ht="15">
      <c r="A39" s="49">
        <v>2008</v>
      </c>
      <c r="B39" s="50">
        <v>58.4463</v>
      </c>
      <c r="C39" s="50">
        <v>0.26503</v>
      </c>
      <c r="D39" s="50">
        <v>17.335</v>
      </c>
      <c r="E39" s="50">
        <v>11.8108</v>
      </c>
      <c r="F39" s="50">
        <v>8.8304</v>
      </c>
      <c r="G39" s="50">
        <v>3.31256</v>
      </c>
      <c r="O39" s="1"/>
      <c r="P39" s="1"/>
      <c r="Q39" s="1"/>
      <c r="R39" s="1"/>
      <c r="S39" s="1"/>
      <c r="T39" s="1"/>
    </row>
    <row r="40" spans="1:20" ht="15">
      <c r="A40" s="49">
        <v>2009</v>
      </c>
      <c r="B40" s="50">
        <v>59.6476</v>
      </c>
      <c r="C40" s="50">
        <v>0.32521</v>
      </c>
      <c r="D40" s="50">
        <v>17.3879</v>
      </c>
      <c r="E40" s="50">
        <v>11.3861</v>
      </c>
      <c r="F40" s="50">
        <v>7.9975</v>
      </c>
      <c r="G40" s="50">
        <v>3.25575</v>
      </c>
      <c r="O40" s="1"/>
      <c r="P40" s="1"/>
      <c r="Q40" s="1"/>
      <c r="R40" s="1"/>
      <c r="S40" s="1"/>
      <c r="T40" s="1"/>
    </row>
    <row r="41" spans="1:20" ht="15">
      <c r="A41" s="49">
        <v>2010</v>
      </c>
      <c r="B41" s="50">
        <v>59.9677</v>
      </c>
      <c r="C41" s="50">
        <v>0.26745</v>
      </c>
      <c r="D41" s="50">
        <v>15.7812</v>
      </c>
      <c r="E41" s="50">
        <v>13.289</v>
      </c>
      <c r="F41" s="50">
        <v>7.4799</v>
      </c>
      <c r="G41" s="50">
        <v>3.21473</v>
      </c>
      <c r="O41" s="1"/>
      <c r="P41" s="1"/>
      <c r="Q41" s="1"/>
      <c r="R41" s="1"/>
      <c r="S41" s="1"/>
      <c r="T41" s="1"/>
    </row>
    <row r="42" spans="1:20" ht="15">
      <c r="A42" s="49">
        <v>2011</v>
      </c>
      <c r="B42" s="50">
        <v>59.5456</v>
      </c>
      <c r="C42" s="50">
        <v>0.44359</v>
      </c>
      <c r="D42" s="50">
        <v>16.8867</v>
      </c>
      <c r="E42" s="50">
        <v>11.9914</v>
      </c>
      <c r="F42" s="50">
        <v>7.3298</v>
      </c>
      <c r="G42" s="50">
        <v>3.80284</v>
      </c>
      <c r="O42" s="1"/>
      <c r="P42" s="1"/>
      <c r="Q42" s="1"/>
      <c r="R42" s="1"/>
      <c r="S42" s="1"/>
      <c r="T42" s="1"/>
    </row>
    <row r="43" spans="1:20" ht="15">
      <c r="A43" s="53">
        <v>2012</v>
      </c>
      <c r="B43" s="54">
        <v>62.7199</v>
      </c>
      <c r="C43" s="54">
        <v>0.34843</v>
      </c>
      <c r="D43" s="54">
        <v>15.7509</v>
      </c>
      <c r="E43" s="54">
        <v>10.0105</v>
      </c>
      <c r="F43" s="54">
        <v>7.2936</v>
      </c>
      <c r="G43" s="54">
        <v>3.87652</v>
      </c>
      <c r="O43" s="1"/>
      <c r="P43" s="1"/>
      <c r="Q43" s="1"/>
      <c r="R43" s="1"/>
      <c r="S43" s="1"/>
      <c r="T43" s="1"/>
    </row>
    <row r="44" spans="1:8" ht="36" customHeight="1">
      <c r="A44" s="159" t="s">
        <v>785</v>
      </c>
      <c r="B44" s="160"/>
      <c r="C44" s="160"/>
      <c r="D44" s="160"/>
      <c r="E44" s="160"/>
      <c r="F44" s="160"/>
      <c r="G44" s="160"/>
      <c r="H44" s="58"/>
    </row>
    <row r="45" spans="1:7" s="59" customFormat="1" ht="36" customHeight="1">
      <c r="A45" s="145" t="s">
        <v>772</v>
      </c>
      <c r="B45" s="145"/>
      <c r="C45" s="145"/>
      <c r="D45" s="145"/>
      <c r="E45" s="145"/>
      <c r="F45" s="145"/>
      <c r="G45" s="145"/>
    </row>
    <row r="46" spans="1:7" ht="17.25">
      <c r="A46" s="164" t="s">
        <v>773</v>
      </c>
      <c r="B46" s="164"/>
      <c r="C46" s="164"/>
      <c r="D46" s="164"/>
      <c r="E46" s="164"/>
      <c r="F46" s="164"/>
      <c r="G46" s="164"/>
    </row>
    <row r="47" spans="1:7" ht="15">
      <c r="A47" s="164" t="s">
        <v>96</v>
      </c>
      <c r="B47" s="164"/>
      <c r="C47" s="164"/>
      <c r="D47" s="164"/>
      <c r="E47" s="164"/>
      <c r="F47" s="164"/>
      <c r="G47" s="164"/>
    </row>
  </sheetData>
  <sheetProtection/>
  <mergeCells count="6">
    <mergeCell ref="A47:G47"/>
    <mergeCell ref="A3:G3"/>
    <mergeCell ref="B4:G4"/>
    <mergeCell ref="A44:G44"/>
    <mergeCell ref="A45:G45"/>
    <mergeCell ref="A46:G46"/>
  </mergeCells>
  <printOptions/>
  <pageMargins left="0.7" right="0.7" top="0.75" bottom="0.75" header="0.3" footer="0.3"/>
  <pageSetup fitToHeight="1" fitToWidth="1" horizontalDpi="600" verticalDpi="600" orientation="portrait" scale="92"/>
</worksheet>
</file>

<file path=xl/worksheets/sheet9.xml><?xml version="1.0" encoding="utf-8"?>
<worksheet xmlns="http://schemas.openxmlformats.org/spreadsheetml/2006/main" xmlns:r="http://schemas.openxmlformats.org/officeDocument/2006/relationships">
  <sheetPr>
    <pageSetUpPr fitToPage="1"/>
  </sheetPr>
  <dimension ref="A1:U47"/>
  <sheetViews>
    <sheetView zoomScaleSheetLayoutView="100" zoomScalePageLayoutView="0" workbookViewId="0" topLeftCell="A28">
      <selection activeCell="A44" sqref="A44:G44"/>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421875" style="31" customWidth="1"/>
    <col min="15" max="20" width="10.00390625" style="31" bestFit="1" customWidth="1"/>
    <col min="21" max="16384" width="8.421875" style="31" customWidth="1"/>
  </cols>
  <sheetData>
    <row r="1" ht="15">
      <c r="A1" s="2" t="s">
        <v>36</v>
      </c>
    </row>
    <row r="2" ht="15">
      <c r="A2" s="2" t="s">
        <v>184</v>
      </c>
    </row>
    <row r="3" spans="1:7" ht="15">
      <c r="A3" s="162" t="s">
        <v>132</v>
      </c>
      <c r="B3" s="162"/>
      <c r="C3" s="162"/>
      <c r="D3" s="162"/>
      <c r="E3" s="162"/>
      <c r="F3" s="162"/>
      <c r="G3" s="162"/>
    </row>
    <row r="4" spans="1:7" ht="15">
      <c r="A4" s="44"/>
      <c r="B4" s="156" t="s">
        <v>176</v>
      </c>
      <c r="C4" s="156"/>
      <c r="D4" s="156"/>
      <c r="E4" s="156"/>
      <c r="F4" s="156"/>
      <c r="G4" s="163"/>
    </row>
    <row r="5" spans="1:7" s="43" customFormat="1" ht="30">
      <c r="A5" s="45" t="s">
        <v>0</v>
      </c>
      <c r="B5" s="46" t="s">
        <v>2</v>
      </c>
      <c r="C5" s="46" t="s">
        <v>3</v>
      </c>
      <c r="D5" s="46" t="s">
        <v>4</v>
      </c>
      <c r="E5" s="120" t="s">
        <v>142</v>
      </c>
      <c r="F5" s="46" t="s">
        <v>5</v>
      </c>
      <c r="G5" s="56" t="s">
        <v>6</v>
      </c>
    </row>
    <row r="6" spans="1:21" ht="15">
      <c r="A6" s="47">
        <v>1975</v>
      </c>
      <c r="B6" s="23">
        <f>31.3837/100</f>
        <v>0.31383700000000003</v>
      </c>
      <c r="C6" s="23">
        <f>0.18635/100</f>
        <v>0.0018635</v>
      </c>
      <c r="D6" s="23">
        <f>12.8345/100</f>
        <v>0.12834500000000001</v>
      </c>
      <c r="E6" s="23">
        <f>18.7956/100</f>
        <v>0.187956</v>
      </c>
      <c r="F6" s="23">
        <f>32.9874/100</f>
        <v>0.329874</v>
      </c>
      <c r="G6" s="23">
        <f>3.81256/100</f>
        <v>0.0381256</v>
      </c>
      <c r="O6" s="1"/>
      <c r="P6" s="1"/>
      <c r="Q6" s="1"/>
      <c r="R6" s="1"/>
      <c r="S6" s="1"/>
      <c r="T6" s="1"/>
      <c r="U6" s="48"/>
    </row>
    <row r="7" spans="1:20" ht="15">
      <c r="A7" s="49">
        <v>1976</v>
      </c>
      <c r="B7" s="50">
        <v>30.4318</v>
      </c>
      <c r="C7" s="50">
        <v>0.22114</v>
      </c>
      <c r="D7" s="50">
        <v>13.2539</v>
      </c>
      <c r="E7" s="50">
        <v>18.3767</v>
      </c>
      <c r="F7" s="50">
        <v>33.6118</v>
      </c>
      <c r="G7" s="50">
        <v>4.10477</v>
      </c>
      <c r="O7" s="1"/>
      <c r="P7" s="1"/>
      <c r="Q7" s="1"/>
      <c r="R7" s="1"/>
      <c r="S7" s="1"/>
      <c r="T7" s="1"/>
    </row>
    <row r="8" spans="1:20" ht="15">
      <c r="A8" s="49">
        <v>1977</v>
      </c>
      <c r="B8" s="50">
        <v>29.7903</v>
      </c>
      <c r="C8" s="50">
        <v>0.06658</v>
      </c>
      <c r="D8" s="50">
        <v>13.3571</v>
      </c>
      <c r="E8" s="50">
        <v>19.6625</v>
      </c>
      <c r="F8" s="50">
        <v>32.4993</v>
      </c>
      <c r="G8" s="50">
        <v>4.62426</v>
      </c>
      <c r="O8" s="1"/>
      <c r="P8" s="1"/>
      <c r="Q8" s="1"/>
      <c r="R8" s="1"/>
      <c r="S8" s="1"/>
      <c r="T8" s="1"/>
    </row>
    <row r="9" spans="1:20" ht="15">
      <c r="A9" s="49">
        <v>1978</v>
      </c>
      <c r="B9" s="50">
        <v>30.8568</v>
      </c>
      <c r="C9" s="50">
        <v>0.25321</v>
      </c>
      <c r="D9" s="50">
        <v>12.3809</v>
      </c>
      <c r="E9" s="50">
        <v>16.5766</v>
      </c>
      <c r="F9" s="50">
        <v>36.0024</v>
      </c>
      <c r="G9" s="50">
        <v>3.93004</v>
      </c>
      <c r="O9" s="1"/>
      <c r="P9" s="1"/>
      <c r="Q9" s="1"/>
      <c r="R9" s="1"/>
      <c r="S9" s="1"/>
      <c r="T9" s="1"/>
    </row>
    <row r="10" spans="1:20" ht="15">
      <c r="A10" s="49">
        <v>1979</v>
      </c>
      <c r="B10" s="50">
        <v>30.8243</v>
      </c>
      <c r="C10" s="50">
        <v>0.04932</v>
      </c>
      <c r="D10" s="50">
        <v>10.6313</v>
      </c>
      <c r="E10" s="50">
        <v>17.1684</v>
      </c>
      <c r="F10" s="50">
        <v>39.1811</v>
      </c>
      <c r="G10" s="50">
        <v>2.14569</v>
      </c>
      <c r="O10" s="1"/>
      <c r="P10" s="1"/>
      <c r="Q10" s="1"/>
      <c r="R10" s="1"/>
      <c r="S10" s="1"/>
      <c r="T10" s="1"/>
    </row>
    <row r="11" spans="1:20" ht="15">
      <c r="A11" s="49">
        <v>1980</v>
      </c>
      <c r="B11" s="50">
        <v>29.8336</v>
      </c>
      <c r="C11" s="50">
        <v>0.18556</v>
      </c>
      <c r="D11" s="50">
        <v>10.7332</v>
      </c>
      <c r="E11" s="50">
        <v>16.8414</v>
      </c>
      <c r="F11" s="50">
        <v>39.7014</v>
      </c>
      <c r="G11" s="50">
        <v>2.70489</v>
      </c>
      <c r="O11" s="1"/>
      <c r="P11" s="1"/>
      <c r="Q11" s="1"/>
      <c r="R11" s="1"/>
      <c r="S11" s="1"/>
      <c r="T11" s="1"/>
    </row>
    <row r="12" spans="1:20" ht="15">
      <c r="A12" s="49">
        <v>1981</v>
      </c>
      <c r="B12" s="50">
        <v>28.8363</v>
      </c>
      <c r="C12" s="50">
        <v>0.02447</v>
      </c>
      <c r="D12" s="50">
        <v>10.0774</v>
      </c>
      <c r="E12" s="50">
        <v>15.0764</v>
      </c>
      <c r="F12" s="50">
        <v>44.2844</v>
      </c>
      <c r="G12" s="50">
        <v>1.7011</v>
      </c>
      <c r="O12" s="1"/>
      <c r="P12" s="1"/>
      <c r="Q12" s="1"/>
      <c r="R12" s="1"/>
      <c r="S12" s="1"/>
      <c r="T12" s="1"/>
    </row>
    <row r="13" spans="1:20" ht="15">
      <c r="A13" s="49">
        <v>1982</v>
      </c>
      <c r="B13" s="50">
        <v>29.2723</v>
      </c>
      <c r="C13" s="50">
        <v>0.04688</v>
      </c>
      <c r="D13" s="50">
        <v>9.4995</v>
      </c>
      <c r="E13" s="50">
        <v>15.0662</v>
      </c>
      <c r="F13" s="50">
        <v>44.5226</v>
      </c>
      <c r="G13" s="50">
        <v>1.59265</v>
      </c>
      <c r="O13" s="1"/>
      <c r="P13" s="1"/>
      <c r="Q13" s="1"/>
      <c r="R13" s="1"/>
      <c r="S13" s="1"/>
      <c r="T13" s="1"/>
    </row>
    <row r="14" spans="1:20" ht="15">
      <c r="A14" s="49">
        <v>1983</v>
      </c>
      <c r="B14" s="50">
        <v>28.0994</v>
      </c>
      <c r="C14" s="50">
        <v>0.03623</v>
      </c>
      <c r="D14" s="50">
        <v>9.5469</v>
      </c>
      <c r="E14" s="50">
        <v>16.3931</v>
      </c>
      <c r="F14" s="50">
        <v>44.1696</v>
      </c>
      <c r="G14" s="50">
        <v>1.75482</v>
      </c>
      <c r="O14" s="1"/>
      <c r="P14" s="1"/>
      <c r="Q14" s="1"/>
      <c r="R14" s="1"/>
      <c r="S14" s="1"/>
      <c r="T14" s="1"/>
    </row>
    <row r="15" spans="1:20" ht="15">
      <c r="A15" s="49">
        <v>1984</v>
      </c>
      <c r="B15" s="50">
        <v>25.6868</v>
      </c>
      <c r="C15" s="50">
        <v>0.01807</v>
      </c>
      <c r="D15" s="50">
        <v>8.2642</v>
      </c>
      <c r="E15" s="50">
        <v>14.9268</v>
      </c>
      <c r="F15" s="50">
        <v>49.6688</v>
      </c>
      <c r="G15" s="50">
        <v>1.43535</v>
      </c>
      <c r="O15" s="1"/>
      <c r="P15" s="1"/>
      <c r="Q15" s="1"/>
      <c r="R15" s="1"/>
      <c r="S15" s="1"/>
      <c r="T15" s="1"/>
    </row>
    <row r="16" spans="1:20" ht="15">
      <c r="A16" s="49">
        <v>1985</v>
      </c>
      <c r="B16" s="50">
        <v>27.3971</v>
      </c>
      <c r="C16" s="50">
        <v>5E-05</v>
      </c>
      <c r="D16" s="50">
        <v>8.4648</v>
      </c>
      <c r="E16" s="50">
        <v>15.3329</v>
      </c>
      <c r="F16" s="50">
        <v>47.0208</v>
      </c>
      <c r="G16" s="50">
        <v>1.78432</v>
      </c>
      <c r="O16" s="1"/>
      <c r="P16" s="1"/>
      <c r="Q16" s="1"/>
      <c r="R16" s="1"/>
      <c r="S16" s="1"/>
      <c r="T16" s="1"/>
    </row>
    <row r="17" spans="1:20" ht="15">
      <c r="A17" s="49">
        <v>1986</v>
      </c>
      <c r="B17" s="50">
        <v>27.6401</v>
      </c>
      <c r="C17" s="50">
        <v>0.00486</v>
      </c>
      <c r="D17" s="50">
        <v>9.9071</v>
      </c>
      <c r="E17" s="50">
        <v>15.4763</v>
      </c>
      <c r="F17" s="50">
        <v>45.2898</v>
      </c>
      <c r="G17" s="50">
        <v>1.68182</v>
      </c>
      <c r="O17" s="1"/>
      <c r="P17" s="1"/>
      <c r="Q17" s="1"/>
      <c r="R17" s="1"/>
      <c r="S17" s="1"/>
      <c r="T17" s="1"/>
    </row>
    <row r="18" spans="1:20" ht="15">
      <c r="A18" s="49">
        <v>1987</v>
      </c>
      <c r="B18" s="50">
        <v>27.7242</v>
      </c>
      <c r="C18" s="50">
        <v>0.06754</v>
      </c>
      <c r="D18" s="50">
        <v>10.7925</v>
      </c>
      <c r="E18" s="50">
        <v>16.4241</v>
      </c>
      <c r="F18" s="50">
        <v>42.4813</v>
      </c>
      <c r="G18" s="50">
        <v>2.51034</v>
      </c>
      <c r="O18" s="1"/>
      <c r="P18" s="1"/>
      <c r="Q18" s="1"/>
      <c r="R18" s="1"/>
      <c r="S18" s="1"/>
      <c r="T18" s="1"/>
    </row>
    <row r="19" spans="1:20" ht="15">
      <c r="A19" s="49">
        <v>1988</v>
      </c>
      <c r="B19" s="50">
        <v>27.2488</v>
      </c>
      <c r="C19" s="50">
        <v>0.03636</v>
      </c>
      <c r="D19" s="50">
        <v>10.8278</v>
      </c>
      <c r="E19" s="50">
        <v>17.6962</v>
      </c>
      <c r="F19" s="50">
        <v>41.7714</v>
      </c>
      <c r="G19" s="50">
        <v>2.41957</v>
      </c>
      <c r="O19" s="1"/>
      <c r="P19" s="1"/>
      <c r="Q19" s="1"/>
      <c r="R19" s="1"/>
      <c r="S19" s="1"/>
      <c r="T19" s="1"/>
    </row>
    <row r="20" spans="1:20" ht="15">
      <c r="A20" s="49">
        <v>1989</v>
      </c>
      <c r="B20" s="50">
        <v>26.6163</v>
      </c>
      <c r="C20" s="50">
        <v>0.03237</v>
      </c>
      <c r="D20" s="50">
        <v>12.8652</v>
      </c>
      <c r="E20" s="50">
        <v>15.6747</v>
      </c>
      <c r="F20" s="50">
        <v>42.3898</v>
      </c>
      <c r="G20" s="50">
        <v>2.42172</v>
      </c>
      <c r="O20" s="1"/>
      <c r="P20" s="1"/>
      <c r="Q20" s="1"/>
      <c r="R20" s="1"/>
      <c r="S20" s="1"/>
      <c r="T20" s="1"/>
    </row>
    <row r="21" spans="1:20" ht="15">
      <c r="A21" s="49">
        <v>1990</v>
      </c>
      <c r="B21" s="50">
        <v>27.5829</v>
      </c>
      <c r="C21" s="50">
        <v>0.02544</v>
      </c>
      <c r="D21" s="50">
        <v>13.2308</v>
      </c>
      <c r="E21" s="50">
        <v>15.1339</v>
      </c>
      <c r="F21" s="50">
        <v>41.344</v>
      </c>
      <c r="G21" s="50">
        <v>2.68295</v>
      </c>
      <c r="O21" s="1"/>
      <c r="P21" s="1"/>
      <c r="Q21" s="1"/>
      <c r="R21" s="1"/>
      <c r="S21" s="1"/>
      <c r="T21" s="1"/>
    </row>
    <row r="22" spans="1:20" ht="15">
      <c r="A22" s="49">
        <v>1991</v>
      </c>
      <c r="B22" s="50">
        <v>28.5333</v>
      </c>
      <c r="C22" s="50">
        <v>0.0663</v>
      </c>
      <c r="D22" s="50">
        <v>14.8733</v>
      </c>
      <c r="E22" s="50">
        <v>15.8549</v>
      </c>
      <c r="F22" s="50">
        <v>37.4204</v>
      </c>
      <c r="G22" s="50">
        <v>3.25187</v>
      </c>
      <c r="O22" s="1"/>
      <c r="P22" s="1"/>
      <c r="Q22" s="1"/>
      <c r="R22" s="1"/>
      <c r="S22" s="1"/>
      <c r="T22" s="1"/>
    </row>
    <row r="23" spans="1:20" ht="15">
      <c r="A23" s="49">
        <v>1992</v>
      </c>
      <c r="B23" s="50">
        <v>30.0258</v>
      </c>
      <c r="C23" s="50">
        <v>0.06183</v>
      </c>
      <c r="D23" s="50">
        <v>15.4615</v>
      </c>
      <c r="E23" s="50">
        <v>17.9754</v>
      </c>
      <c r="F23" s="50">
        <v>33.7785</v>
      </c>
      <c r="G23" s="50">
        <v>2.69702</v>
      </c>
      <c r="O23" s="1"/>
      <c r="P23" s="1"/>
      <c r="Q23" s="1"/>
      <c r="R23" s="1"/>
      <c r="S23" s="1"/>
      <c r="T23" s="1"/>
    </row>
    <row r="24" spans="1:20" ht="15">
      <c r="A24" s="49">
        <v>1993</v>
      </c>
      <c r="B24" s="50">
        <v>30.1992</v>
      </c>
      <c r="C24" s="50">
        <v>0.09</v>
      </c>
      <c r="D24" s="50">
        <v>14.7661</v>
      </c>
      <c r="E24" s="50">
        <v>19.6811</v>
      </c>
      <c r="F24" s="50">
        <v>30.4866</v>
      </c>
      <c r="G24" s="50">
        <v>4.77699</v>
      </c>
      <c r="O24" s="1"/>
      <c r="P24" s="1"/>
      <c r="Q24" s="1"/>
      <c r="R24" s="1"/>
      <c r="S24" s="1"/>
      <c r="T24" s="1"/>
    </row>
    <row r="25" spans="1:20" ht="15">
      <c r="A25" s="49">
        <v>1994</v>
      </c>
      <c r="B25" s="50">
        <v>32.87</v>
      </c>
      <c r="C25" s="50">
        <v>0.13743</v>
      </c>
      <c r="D25" s="50">
        <v>15.4897</v>
      </c>
      <c r="E25" s="50">
        <v>17.8496</v>
      </c>
      <c r="F25" s="50">
        <v>29.7523</v>
      </c>
      <c r="G25" s="50">
        <v>3.90085</v>
      </c>
      <c r="O25" s="1"/>
      <c r="P25" s="1"/>
      <c r="Q25" s="1"/>
      <c r="R25" s="1"/>
      <c r="S25" s="1"/>
      <c r="T25" s="1"/>
    </row>
    <row r="26" spans="1:20" ht="15">
      <c r="A26" s="49">
        <v>1995</v>
      </c>
      <c r="B26" s="50">
        <v>33.7562</v>
      </c>
      <c r="C26" s="50">
        <v>0.1498</v>
      </c>
      <c r="D26" s="50">
        <v>14.9544</v>
      </c>
      <c r="E26" s="50">
        <v>17.5617</v>
      </c>
      <c r="F26" s="50">
        <v>29.5758</v>
      </c>
      <c r="G26" s="50">
        <v>4.0021</v>
      </c>
      <c r="O26" s="1"/>
      <c r="P26" s="1"/>
      <c r="Q26" s="1"/>
      <c r="R26" s="1"/>
      <c r="S26" s="1"/>
      <c r="T26" s="1"/>
    </row>
    <row r="27" spans="1:20" ht="15">
      <c r="A27" s="49">
        <v>1996</v>
      </c>
      <c r="B27" s="50">
        <v>32.0351</v>
      </c>
      <c r="C27" s="50">
        <v>0.18348</v>
      </c>
      <c r="D27" s="50">
        <v>17.0167</v>
      </c>
      <c r="E27" s="50">
        <v>17.7061</v>
      </c>
      <c r="F27" s="50">
        <v>29.5888</v>
      </c>
      <c r="G27" s="50">
        <v>3.46976</v>
      </c>
      <c r="O27" s="1"/>
      <c r="P27" s="1"/>
      <c r="Q27" s="1"/>
      <c r="R27" s="1"/>
      <c r="S27" s="1"/>
      <c r="T27" s="1"/>
    </row>
    <row r="28" spans="1:20" ht="15">
      <c r="A28" s="49">
        <v>1997</v>
      </c>
      <c r="B28" s="50">
        <v>30.2976</v>
      </c>
      <c r="C28" s="50">
        <v>0.06665</v>
      </c>
      <c r="D28" s="50">
        <v>13.8326</v>
      </c>
      <c r="E28" s="50">
        <v>18.8526</v>
      </c>
      <c r="F28" s="50">
        <v>33.4258</v>
      </c>
      <c r="G28" s="50">
        <v>3.52476</v>
      </c>
      <c r="O28" s="1"/>
      <c r="P28" s="1"/>
      <c r="Q28" s="1"/>
      <c r="R28" s="1"/>
      <c r="S28" s="1"/>
      <c r="T28" s="1"/>
    </row>
    <row r="29" spans="1:20" ht="15">
      <c r="A29" s="49">
        <v>1998</v>
      </c>
      <c r="B29" s="50">
        <v>28.8103</v>
      </c>
      <c r="C29" s="50">
        <v>0.114</v>
      </c>
      <c r="D29" s="50">
        <v>15.8729</v>
      </c>
      <c r="E29" s="50">
        <v>16.5356</v>
      </c>
      <c r="F29" s="50">
        <v>35.1416</v>
      </c>
      <c r="G29" s="50">
        <v>3.52552</v>
      </c>
      <c r="O29" s="1"/>
      <c r="P29" s="1"/>
      <c r="Q29" s="1"/>
      <c r="R29" s="1"/>
      <c r="S29" s="1"/>
      <c r="T29" s="1"/>
    </row>
    <row r="30" spans="1:20" ht="15">
      <c r="A30" s="49">
        <v>1999</v>
      </c>
      <c r="B30" s="50">
        <v>29.3454</v>
      </c>
      <c r="C30" s="50">
        <v>0.16431</v>
      </c>
      <c r="D30" s="50">
        <v>17.5755</v>
      </c>
      <c r="E30" s="50">
        <v>16.8921</v>
      </c>
      <c r="F30" s="50">
        <v>32.5797</v>
      </c>
      <c r="G30" s="50">
        <v>3.44292</v>
      </c>
      <c r="O30" s="1"/>
      <c r="P30" s="1"/>
      <c r="Q30" s="1"/>
      <c r="R30" s="1"/>
      <c r="S30" s="1"/>
      <c r="T30" s="1"/>
    </row>
    <row r="31" spans="1:20" ht="15">
      <c r="A31" s="49">
        <v>2000</v>
      </c>
      <c r="B31" s="50">
        <v>31.7269</v>
      </c>
      <c r="C31" s="50">
        <v>0.16395</v>
      </c>
      <c r="D31" s="50">
        <v>15.5543</v>
      </c>
      <c r="E31" s="50">
        <v>18.5784</v>
      </c>
      <c r="F31" s="50">
        <v>29.7899</v>
      </c>
      <c r="G31" s="50">
        <v>4.18642</v>
      </c>
      <c r="O31" s="1"/>
      <c r="P31" s="1"/>
      <c r="Q31" s="1"/>
      <c r="R31" s="1"/>
      <c r="S31" s="1"/>
      <c r="T31" s="1"/>
    </row>
    <row r="32" spans="1:20" ht="15">
      <c r="A32" s="49">
        <v>2001</v>
      </c>
      <c r="B32" s="50">
        <v>31.1215</v>
      </c>
      <c r="C32" s="50">
        <v>0.06878</v>
      </c>
      <c r="D32" s="50">
        <v>17.9694</v>
      </c>
      <c r="E32" s="50">
        <v>18.2485</v>
      </c>
      <c r="F32" s="50">
        <v>28.5345</v>
      </c>
      <c r="G32" s="50">
        <v>4.05728</v>
      </c>
      <c r="O32" s="1"/>
      <c r="P32" s="1"/>
      <c r="Q32" s="1"/>
      <c r="R32" s="1"/>
      <c r="S32" s="1"/>
      <c r="T32" s="1"/>
    </row>
    <row r="33" spans="1:20" ht="15">
      <c r="A33" s="49">
        <v>2002</v>
      </c>
      <c r="B33" s="50">
        <v>32.2553</v>
      </c>
      <c r="C33" s="50">
        <v>0.14824</v>
      </c>
      <c r="D33" s="50">
        <v>18.0995</v>
      </c>
      <c r="E33" s="50">
        <v>19.8349</v>
      </c>
      <c r="F33" s="50">
        <v>25.0801</v>
      </c>
      <c r="G33" s="50">
        <v>4.58188</v>
      </c>
      <c r="O33" s="1"/>
      <c r="P33" s="1"/>
      <c r="Q33" s="1"/>
      <c r="R33" s="1"/>
      <c r="S33" s="1"/>
      <c r="T33" s="1"/>
    </row>
    <row r="34" spans="1:20" ht="15">
      <c r="A34" s="49">
        <v>2003</v>
      </c>
      <c r="B34" s="50">
        <v>31.5783</v>
      </c>
      <c r="C34" s="50">
        <v>0.083</v>
      </c>
      <c r="D34" s="50">
        <v>19.3614</v>
      </c>
      <c r="E34" s="50">
        <v>19.7956</v>
      </c>
      <c r="F34" s="50">
        <v>25.2386</v>
      </c>
      <c r="G34" s="50">
        <v>3.94297</v>
      </c>
      <c r="O34" s="1"/>
      <c r="P34" s="1"/>
      <c r="Q34" s="1"/>
      <c r="R34" s="1"/>
      <c r="S34" s="1"/>
      <c r="T34" s="1"/>
    </row>
    <row r="35" spans="1:20" ht="15">
      <c r="A35" s="49">
        <v>2004</v>
      </c>
      <c r="B35" s="50">
        <v>32.6338</v>
      </c>
      <c r="C35" s="50">
        <v>0.08588</v>
      </c>
      <c r="D35" s="50">
        <v>20.9239</v>
      </c>
      <c r="E35" s="50">
        <v>21.1305</v>
      </c>
      <c r="F35" s="50">
        <v>21.6566</v>
      </c>
      <c r="G35" s="50">
        <v>3.56934</v>
      </c>
      <c r="O35" s="1"/>
      <c r="P35" s="1"/>
      <c r="Q35" s="1"/>
      <c r="R35" s="1"/>
      <c r="S35" s="1"/>
      <c r="T35" s="1"/>
    </row>
    <row r="36" spans="1:20" ht="15">
      <c r="A36" s="49">
        <v>2005</v>
      </c>
      <c r="B36" s="50">
        <v>30.6725</v>
      </c>
      <c r="C36" s="50">
        <v>0.23427</v>
      </c>
      <c r="D36" s="50">
        <v>18.802</v>
      </c>
      <c r="E36" s="50">
        <v>20.3901</v>
      </c>
      <c r="F36" s="50">
        <v>25.2604</v>
      </c>
      <c r="G36" s="50">
        <v>4.64083</v>
      </c>
      <c r="O36" s="1"/>
      <c r="P36" s="1"/>
      <c r="Q36" s="1"/>
      <c r="R36" s="1"/>
      <c r="S36" s="1"/>
      <c r="T36" s="1"/>
    </row>
    <row r="37" spans="1:20" ht="15">
      <c r="A37" s="49">
        <v>2006</v>
      </c>
      <c r="B37" s="50">
        <v>30.9035</v>
      </c>
      <c r="C37" s="50">
        <v>0.10044</v>
      </c>
      <c r="D37" s="50">
        <v>18.0993</v>
      </c>
      <c r="E37" s="50">
        <v>17.5712</v>
      </c>
      <c r="F37" s="50">
        <v>29.1064</v>
      </c>
      <c r="G37" s="50">
        <v>4.21908</v>
      </c>
      <c r="O37" s="1"/>
      <c r="P37" s="1"/>
      <c r="Q37" s="1"/>
      <c r="R37" s="1"/>
      <c r="S37" s="1"/>
      <c r="T37" s="1"/>
    </row>
    <row r="38" spans="1:20" ht="15">
      <c r="A38" s="49">
        <v>2007</v>
      </c>
      <c r="B38" s="50">
        <v>31.3253</v>
      </c>
      <c r="C38" s="50">
        <v>0.1559</v>
      </c>
      <c r="D38" s="50">
        <v>17.6329</v>
      </c>
      <c r="E38" s="50">
        <v>18.9414</v>
      </c>
      <c r="F38" s="50">
        <v>27.8327</v>
      </c>
      <c r="G38" s="50">
        <v>4.11184</v>
      </c>
      <c r="O38" s="1"/>
      <c r="P38" s="1"/>
      <c r="Q38" s="1"/>
      <c r="R38" s="1"/>
      <c r="S38" s="1"/>
      <c r="T38" s="1"/>
    </row>
    <row r="39" spans="1:20" ht="15">
      <c r="A39" s="49">
        <v>2008</v>
      </c>
      <c r="B39" s="50">
        <v>33.1955</v>
      </c>
      <c r="C39" s="50">
        <v>0.04364</v>
      </c>
      <c r="D39" s="50">
        <v>19.2617</v>
      </c>
      <c r="E39" s="50">
        <v>20.7022</v>
      </c>
      <c r="F39" s="50">
        <v>22.9791</v>
      </c>
      <c r="G39" s="50">
        <v>3.81789</v>
      </c>
      <c r="O39" s="1"/>
      <c r="P39" s="1"/>
      <c r="Q39" s="1"/>
      <c r="R39" s="1"/>
      <c r="S39" s="1"/>
      <c r="T39" s="1"/>
    </row>
    <row r="40" spans="1:20" ht="15">
      <c r="A40" s="49">
        <v>2009</v>
      </c>
      <c r="B40" s="50">
        <v>36.1988</v>
      </c>
      <c r="C40" s="50">
        <v>0.10674</v>
      </c>
      <c r="D40" s="50">
        <v>17.4629</v>
      </c>
      <c r="E40" s="50">
        <v>21.5152</v>
      </c>
      <c r="F40" s="50">
        <v>20.1761</v>
      </c>
      <c r="G40" s="50">
        <v>4.54031</v>
      </c>
      <c r="O40" s="1"/>
      <c r="P40" s="1"/>
      <c r="Q40" s="1"/>
      <c r="R40" s="1"/>
      <c r="S40" s="1"/>
      <c r="T40" s="1"/>
    </row>
    <row r="41" spans="1:20" ht="15">
      <c r="A41" s="49">
        <v>2010</v>
      </c>
      <c r="B41" s="50">
        <v>32.5781</v>
      </c>
      <c r="C41" s="50">
        <v>0.05651</v>
      </c>
      <c r="D41" s="50">
        <v>19.3285</v>
      </c>
      <c r="E41" s="50">
        <v>22.6132</v>
      </c>
      <c r="F41" s="50">
        <v>20.4615</v>
      </c>
      <c r="G41" s="50">
        <v>4.9623</v>
      </c>
      <c r="O41" s="1"/>
      <c r="P41" s="1"/>
      <c r="Q41" s="1"/>
      <c r="R41" s="1"/>
      <c r="S41" s="1"/>
      <c r="T41" s="1"/>
    </row>
    <row r="42" spans="1:20" ht="15">
      <c r="A42" s="49">
        <v>2011</v>
      </c>
      <c r="B42" s="50">
        <v>32.9806</v>
      </c>
      <c r="C42" s="50">
        <v>0.1328</v>
      </c>
      <c r="D42" s="50">
        <v>18.895</v>
      </c>
      <c r="E42" s="50">
        <v>23.269</v>
      </c>
      <c r="F42" s="50">
        <v>19.4179</v>
      </c>
      <c r="G42" s="50">
        <v>5.30481</v>
      </c>
      <c r="O42" s="1"/>
      <c r="P42" s="1"/>
      <c r="Q42" s="1"/>
      <c r="R42" s="1"/>
      <c r="S42" s="1"/>
      <c r="T42" s="1"/>
    </row>
    <row r="43" spans="1:20" ht="15">
      <c r="A43" s="53">
        <v>2012</v>
      </c>
      <c r="B43" s="54">
        <v>32.9197</v>
      </c>
      <c r="C43" s="54">
        <v>0.08986</v>
      </c>
      <c r="D43" s="54">
        <v>19.7452</v>
      </c>
      <c r="E43" s="54">
        <v>23.7168</v>
      </c>
      <c r="F43" s="54">
        <v>18.2049</v>
      </c>
      <c r="G43" s="54">
        <v>5.32362</v>
      </c>
      <c r="O43" s="1"/>
      <c r="P43" s="1"/>
      <c r="Q43" s="1"/>
      <c r="R43" s="1"/>
      <c r="S43" s="1"/>
      <c r="T43" s="1"/>
    </row>
    <row r="44" spans="1:8" ht="36" customHeight="1">
      <c r="A44" s="159" t="s">
        <v>786</v>
      </c>
      <c r="B44" s="160"/>
      <c r="C44" s="160"/>
      <c r="D44" s="160"/>
      <c r="E44" s="160"/>
      <c r="F44" s="160"/>
      <c r="G44" s="160"/>
      <c r="H44" s="58"/>
    </row>
    <row r="45" spans="1:7" s="59" customFormat="1" ht="36" customHeight="1">
      <c r="A45" s="145" t="s">
        <v>772</v>
      </c>
      <c r="B45" s="145"/>
      <c r="C45" s="145"/>
      <c r="D45" s="145"/>
      <c r="E45" s="145"/>
      <c r="F45" s="145"/>
      <c r="G45" s="145"/>
    </row>
    <row r="46" spans="1:7" ht="17.25">
      <c r="A46" s="164" t="s">
        <v>773</v>
      </c>
      <c r="B46" s="164"/>
      <c r="C46" s="164"/>
      <c r="D46" s="164"/>
      <c r="E46" s="164"/>
      <c r="F46" s="164"/>
      <c r="G46" s="164"/>
    </row>
    <row r="47" spans="1:7" ht="15">
      <c r="A47" s="164" t="s">
        <v>96</v>
      </c>
      <c r="B47" s="164"/>
      <c r="C47" s="164"/>
      <c r="D47" s="164"/>
      <c r="E47" s="164"/>
      <c r="F47" s="164"/>
      <c r="G47" s="164"/>
    </row>
  </sheetData>
  <sheetProtection/>
  <mergeCells count="6">
    <mergeCell ref="A47:G47"/>
    <mergeCell ref="A3:G3"/>
    <mergeCell ref="B4:G4"/>
    <mergeCell ref="A44:G44"/>
    <mergeCell ref="A45:G45"/>
    <mergeCell ref="A46:G46"/>
  </mergeCells>
  <printOptions/>
  <pageMargins left="0.7" right="0.7" top="0.75" bottom="0.75" header="0.3" footer="0.3"/>
  <pageSetup fitToHeight="1" fitToWidth="1" horizontalDpi="600" verticalDpi="600" orientation="portrait" scale="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Bogdan</dc:creator>
  <cp:keywords/>
  <dc:description/>
  <cp:lastModifiedBy>Keith, Tara</cp:lastModifiedBy>
  <cp:lastPrinted>2013-10-09T14:43:39Z</cp:lastPrinted>
  <dcterms:created xsi:type="dcterms:W3CDTF">2011-11-04T17:57:00Z</dcterms:created>
  <dcterms:modified xsi:type="dcterms:W3CDTF">2020-04-07T18:25:34Z</dcterms:modified>
  <cp:category/>
  <cp:version/>
  <cp:contentType/>
  <cp:contentStatus/>
</cp:coreProperties>
</file>