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8535" tabRatio="877" activeTab="0"/>
  </bookViews>
  <sheets>
    <sheet name="Table of Contents" sheetId="1" r:id="rId1"/>
    <sheet name="Article Mapping"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 name="Table 23" sheetId="25" r:id="rId25"/>
    <sheet name="Table 24" sheetId="26" r:id="rId26"/>
    <sheet name="Notes" sheetId="27" r:id="rId27"/>
  </sheets>
  <definedNames>
    <definedName name="bbbb" localSheetId="5">#REF!</definedName>
    <definedName name="bbbb" localSheetId="6">#REF!</definedName>
    <definedName name="bbbb" localSheetId="7">#REF!</definedName>
    <definedName name="bbbb" localSheetId="8">#REF!</definedName>
    <definedName name="bbbb">#REF!</definedName>
    <definedName name="bbbbb" localSheetId="5">#REF!</definedName>
    <definedName name="bbbbb" localSheetId="6">#REF!</definedName>
    <definedName name="bbbbb" localSheetId="7">#REF!</definedName>
    <definedName name="bbbbb" localSheetId="8">#REF!</definedName>
    <definedName name="bbbbb">#REF!</definedName>
    <definedName name="BIGQ" localSheetId="5">#REF!</definedName>
    <definedName name="BIGQ" localSheetId="6">#REF!</definedName>
    <definedName name="BIGQ" localSheetId="7">#REF!</definedName>
    <definedName name="BIGQ" localSheetId="8">#REF!</definedName>
    <definedName name="BIGQ">#REF!</definedName>
    <definedName name="_xlnm.Print_Area" localSheetId="1">'Article Mapping'!$A$1:$D$34</definedName>
    <definedName name="_xlnm.Print_Area" localSheetId="2">'Table 1'!$A$1:$AL$89</definedName>
    <definedName name="_xlnm.Print_Area" localSheetId="11">'Table 10'!$A$1:$J$50</definedName>
    <definedName name="_xlnm.Print_Area" localSheetId="12">'Table 11'!$A$1:$J$49</definedName>
    <definedName name="_xlnm.Print_Area" localSheetId="13">'Table 12'!$A$1:$J$49</definedName>
    <definedName name="_xlnm.Print_Area" localSheetId="14">'Table 13'!$A$1:$J$49</definedName>
    <definedName name="_xlnm.Print_Area" localSheetId="15">'Table 14'!$A$1:$J$49</definedName>
    <definedName name="_xlnm.Print_Area" localSheetId="16">'Table 15'!$A$1:$J$49</definedName>
    <definedName name="_xlnm.Print_Area" localSheetId="17">'Table 16'!$A$1:$J$49</definedName>
    <definedName name="_xlnm.Print_Area" localSheetId="18">'Table 17'!$A$1:$J$49</definedName>
    <definedName name="_xlnm.Print_Area" localSheetId="19">'Table 18'!$A$1:$E$44</definedName>
    <definedName name="_xlnm.Print_Area" localSheetId="20">'Table 19'!$A$1:$G$51</definedName>
    <definedName name="_xlnm.Print_Area" localSheetId="3">'Table 2'!$A$1:$H$48</definedName>
    <definedName name="_xlnm.Print_Area" localSheetId="21">'Table 20'!$A$1:$M$48</definedName>
    <definedName name="_xlnm.Print_Area" localSheetId="22">'Table 21'!$A$1:$J$49</definedName>
    <definedName name="_xlnm.Print_Area" localSheetId="23">'Table 22'!$A$1:$J$49</definedName>
    <definedName name="_xlnm.Print_Area" localSheetId="24">'Table 23'!$A$1:$L$13</definedName>
    <definedName name="_xlnm.Print_Area" localSheetId="4">'Table 3'!$A$1:$G$48</definedName>
    <definedName name="_xlnm.Print_Area" localSheetId="5">'Table 4'!$A$1:$G$48</definedName>
    <definedName name="_xlnm.Print_Area" localSheetId="6">'Table 5'!$A$1:$G$48</definedName>
    <definedName name="_xlnm.Print_Area" localSheetId="7">'Table 6'!$A$1:$G$48</definedName>
    <definedName name="_xlnm.Print_Area" localSheetId="8">'Table 7'!$A$1:$G$48</definedName>
    <definedName name="_xlnm.Print_Area" localSheetId="9">'Table 8'!$A$1:$J$49</definedName>
    <definedName name="_xlnm.Print_Area" localSheetId="10">'Table 9'!$A$1:$J$50</definedName>
    <definedName name="_xlnm.Print_Area" localSheetId="0">'Table of Contents'!$A$1:$B$31</definedName>
    <definedName name="_xlnm.Print_Titles" localSheetId="26">'Notes'!$A:$B</definedName>
    <definedName name="_xlnm.Print_Titles" localSheetId="2">'Table 1'!$A:$C,'Table 1'!$1:$5</definedName>
    <definedName name="rrrr" localSheetId="5">#REF!</definedName>
    <definedName name="rrrr" localSheetId="6">#REF!</definedName>
    <definedName name="rrrr" localSheetId="7">#REF!</definedName>
    <definedName name="rrrr" localSheetId="8">#REF!</definedName>
    <definedName name="rrrr">#REF!</definedName>
    <definedName name="rrrrrr" localSheetId="5">#REF!</definedName>
    <definedName name="rrrrrr" localSheetId="6">#REF!</definedName>
    <definedName name="rrrrrr" localSheetId="7">#REF!</definedName>
    <definedName name="rrrrrr" localSheetId="8">#REF!</definedName>
    <definedName name="rrrrrr">#REF!</definedName>
  </definedNames>
  <calcPr fullCalcOnLoad="1"/>
</workbook>
</file>

<file path=xl/sharedStrings.xml><?xml version="1.0" encoding="utf-8"?>
<sst xmlns="http://schemas.openxmlformats.org/spreadsheetml/2006/main" count="1304" uniqueCount="829">
  <si>
    <t>Year</t>
  </si>
  <si>
    <t>Figure 15</t>
  </si>
  <si>
    <t>Social Security</t>
  </si>
  <si>
    <t>Public assistance</t>
  </si>
  <si>
    <t>Private pension</t>
  </si>
  <si>
    <r>
      <t>Asset income</t>
    </r>
    <r>
      <rPr>
        <vertAlign val="superscript"/>
        <sz val="11"/>
        <color indexed="8"/>
        <rFont val="Calibri"/>
        <family val="2"/>
      </rPr>
      <t>3</t>
    </r>
  </si>
  <si>
    <t>Other</t>
  </si>
  <si>
    <t>Figure 18</t>
  </si>
  <si>
    <t>With government pension only</t>
  </si>
  <si>
    <t>Percentage of sample</t>
  </si>
  <si>
    <t>Median pension</t>
  </si>
  <si>
    <t>Median pension plus Social Security</t>
  </si>
  <si>
    <t>Figure A4</t>
  </si>
  <si>
    <t>With private-sector pension only</t>
  </si>
  <si>
    <t>With both private-sector and government pension</t>
  </si>
  <si>
    <t>Lowest quintile</t>
  </si>
  <si>
    <t>Highest quintile</t>
  </si>
  <si>
    <t>Figure A3</t>
  </si>
  <si>
    <t>Figure A5</t>
  </si>
  <si>
    <t>Figure A6</t>
  </si>
  <si>
    <t>Educational Attainment of Retirees</t>
  </si>
  <si>
    <t>Less than high school</t>
  </si>
  <si>
    <t>High school diploma</t>
  </si>
  <si>
    <t>Some college or associate's degree</t>
  </si>
  <si>
    <t>Bachelor's or graduate degree</t>
  </si>
  <si>
    <t>Figure A7</t>
  </si>
  <si>
    <t>With private-sector pension</t>
  </si>
  <si>
    <t>Figure A8</t>
  </si>
  <si>
    <t>Individual income</t>
  </si>
  <si>
    <t>Figure A9</t>
  </si>
  <si>
    <t>Household income</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</si>
  <si>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</si>
  <si>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</si>
  <si>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</si>
  <si>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</si>
  <si>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</si>
  <si>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</si>
  <si>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</si>
  <si>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</si>
  <si>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</si>
  <si>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</si>
  <si>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</si>
  <si>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</si>
  <si>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</si>
  <si>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</si>
  <si>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</si>
  <si>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</si>
  <si>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</si>
  <si>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</si>
  <si>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</si>
  <si>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</si>
  <si>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Under 21 years</t>
  </si>
  <si>
    <t>21 to 64 years</t>
  </si>
  <si>
    <t>Table</t>
  </si>
  <si>
    <t>Description</t>
  </si>
  <si>
    <t xml:space="preserve">Published Figure </t>
  </si>
  <si>
    <t>Title</t>
  </si>
  <si>
    <t>Source of Data</t>
  </si>
  <si>
    <t>Where to Find Data in Current Data Release</t>
  </si>
  <si>
    <t>Figure 1</t>
  </si>
  <si>
    <t>Figure 2</t>
  </si>
  <si>
    <t>Figure 3</t>
  </si>
  <si>
    <t>Figure 4</t>
  </si>
  <si>
    <t>Figure 5</t>
  </si>
  <si>
    <t>Figure 6</t>
  </si>
  <si>
    <t>Figure 7</t>
  </si>
  <si>
    <t>Figure 8</t>
  </si>
  <si>
    <t>Figure 9</t>
  </si>
  <si>
    <t>Figure 10</t>
  </si>
  <si>
    <t>Figure 11</t>
  </si>
  <si>
    <t>Figure 12</t>
  </si>
  <si>
    <t>Figure 13</t>
  </si>
  <si>
    <t>Figure 14</t>
  </si>
  <si>
    <t>Figure 16</t>
  </si>
  <si>
    <t>Figure 17</t>
  </si>
  <si>
    <t>Figure 19</t>
  </si>
  <si>
    <t>Figure A1</t>
  </si>
  <si>
    <t>Figure A2</t>
  </si>
  <si>
    <t>Figure 20</t>
  </si>
  <si>
    <t>Table 1</t>
  </si>
  <si>
    <t>Category</t>
  </si>
  <si>
    <t>Percent participating in a pension plan</t>
  </si>
  <si>
    <t>Number of employees (millions)</t>
  </si>
  <si>
    <t>Number of employees covered by a pension plan (millions)</t>
  </si>
  <si>
    <t>Number of employees participating in a pension plan (millions)</t>
  </si>
  <si>
    <t>Not Updated</t>
  </si>
  <si>
    <t>Tables 3 to 7</t>
  </si>
  <si>
    <t>Tables 9 to 13</t>
  </si>
  <si>
    <t>Table 22</t>
  </si>
  <si>
    <t>Second quintile</t>
  </si>
  <si>
    <t>Third quintile</t>
  </si>
  <si>
    <t>Fourth quintile</t>
  </si>
  <si>
    <t>Median private pension</t>
  </si>
  <si>
    <t>Pension Assets as a Percentage of Household Sector Financial Assets</t>
  </si>
  <si>
    <t>Receipt of Income from Private-Sector Pensions Among Retirees</t>
  </si>
  <si>
    <t>Source: ICI tabulations of March Current Population Surveys</t>
  </si>
  <si>
    <t>ICI tabulations of the Current Population Survey</t>
  </si>
  <si>
    <t xml:space="preserve">Pension Coverage Has Been Stable over Time </t>
  </si>
  <si>
    <t xml:space="preserve">Private-Sector Pension Plan Participants by Type of Pension Coverage </t>
  </si>
  <si>
    <t>U.S. Department of Labor tabulations of Form 5500</t>
  </si>
  <si>
    <t>Example of Benefit Calculation in a Defined Benefit Plan</t>
  </si>
  <si>
    <t>Example of Changes in Benefits and the Components of Change in a Defined Benefit Plan</t>
  </si>
  <si>
    <t>Vesting Schedules Prior to ERISA</t>
  </si>
  <si>
    <t>Thompson 2005 tabulations of U.S. Department of Labor data</t>
  </si>
  <si>
    <t>Minimum Vesting Requirements Implemented by ERISA</t>
  </si>
  <si>
    <t>Graham 1988</t>
  </si>
  <si>
    <t>ERISA Shortened Vesting Periods for the Bulk of Defined Benefit Plan Participants</t>
  </si>
  <si>
    <t>Graham 1988 tabulations of U.S. Department of Labor data</t>
  </si>
  <si>
    <t>Minimum Vesting Requirements Under TRA '86</t>
  </si>
  <si>
    <t>TRA '86 Further Shortened Vesting Periods for the Bulk of Defined Benefit Participants</t>
  </si>
  <si>
    <t>U.S. Department of Labor</t>
  </si>
  <si>
    <t>Example Expressing Defined Benefit Accruals as Current Value</t>
  </si>
  <si>
    <t>Length of Job Tenure Among Pre-Retirees</t>
  </si>
  <si>
    <t>Source of Retirement Income by Amount of Per Capita Income</t>
  </si>
  <si>
    <t>Receipt of Income from Pension by Type of Pension</t>
  </si>
  <si>
    <t>Receipt of Income from Government and Private-Sector Pensions Among Retirees</t>
  </si>
  <si>
    <t>Receipt of Income from Private-Sector Pension by Income Quintile</t>
  </si>
  <si>
    <t>Retiree Asset Income Share Is Correlated with Interest Rates</t>
  </si>
  <si>
    <t>Receipt of Income from Any Type of Pension by Income Quintile</t>
  </si>
  <si>
    <t>Receipt of Income from Pensions by Income Quintile</t>
  </si>
  <si>
    <t>Receipt of Income from Pensions by Educational Attainment of the Household Head</t>
  </si>
  <si>
    <t>Tables 14 to 17</t>
  </si>
  <si>
    <t>Median Tenure for Private-Sector Wage and Salary Workers</t>
  </si>
  <si>
    <t>Receipt of Income from Pensions Among Retirees, Tabulated on an Individual Basis</t>
  </si>
  <si>
    <t>Receipt of Income from Pensions Among Retirees, Tabulated on a Household Basis</t>
  </si>
  <si>
    <t>Table 1, lines 9 and 17</t>
  </si>
  <si>
    <t>All</t>
  </si>
  <si>
    <t>Percent reporting employer sponsors a pension plan</t>
  </si>
  <si>
    <t>Percent participating in a pension plan conditional on employer sponsoring plan</t>
  </si>
  <si>
    <t>All wage and salary workers</t>
  </si>
  <si>
    <t>Private-sector workers</t>
  </si>
  <si>
    <r>
      <t>Percentage of total retiree</t>
    </r>
    <r>
      <rPr>
        <i/>
        <vertAlign val="superscript"/>
        <sz val="11"/>
        <color indexed="8"/>
        <rFont val="Calibri"/>
        <family val="2"/>
      </rPr>
      <t>1</t>
    </r>
    <r>
      <rPr>
        <i/>
        <sz val="11"/>
        <color indexed="8"/>
        <rFont val="Calibri"/>
        <family val="2"/>
      </rPr>
      <t xml:space="preserve"> income by source on a per capita basis</t>
    </r>
    <r>
      <rPr>
        <i/>
        <vertAlign val="superscript"/>
        <sz val="11"/>
        <color indexed="8"/>
        <rFont val="Calibri"/>
        <family val="2"/>
      </rPr>
      <t>2</t>
    </r>
  </si>
  <si>
    <r>
      <t>Median pension</t>
    </r>
    <r>
      <rPr>
        <vertAlign val="superscript"/>
        <sz val="11"/>
        <color indexed="8"/>
        <rFont val="Calibri"/>
        <family val="2"/>
      </rPr>
      <t>4</t>
    </r>
  </si>
  <si>
    <r>
      <t>Median pension plus Social Security</t>
    </r>
    <r>
      <rPr>
        <vertAlign val="superscript"/>
        <sz val="11"/>
        <color indexed="8"/>
        <rFont val="Calibri"/>
        <family val="2"/>
      </rPr>
      <t>4</t>
    </r>
  </si>
  <si>
    <t>Notes</t>
  </si>
  <si>
    <t>ICI calculations</t>
  </si>
  <si>
    <t>Per capita</t>
  </si>
  <si>
    <t>Individual</t>
  </si>
  <si>
    <t>Household</t>
  </si>
  <si>
    <t>Middle quintile</t>
  </si>
  <si>
    <t>Where to Find the Data Used in the Figures from "A Look at Private-Sector Retirement Plan Income After ERISA" published in November 2010.</t>
  </si>
  <si>
    <t>Government pension</t>
  </si>
  <si>
    <t>Federal Reserve Board</t>
  </si>
  <si>
    <r>
      <t>Per capita basis</t>
    </r>
    <r>
      <rPr>
        <vertAlign val="superscript"/>
        <sz val="11"/>
        <color indexed="8"/>
        <rFont val="Calibri"/>
        <family val="2"/>
      </rPr>
      <t>3</t>
    </r>
  </si>
  <si>
    <r>
      <t>Individual basis</t>
    </r>
    <r>
      <rPr>
        <vertAlign val="superscript"/>
        <sz val="11"/>
        <color indexed="8"/>
        <rFont val="Calibri"/>
        <family val="2"/>
      </rPr>
      <t>4</t>
    </r>
  </si>
  <si>
    <r>
      <t>Household basis</t>
    </r>
    <r>
      <rPr>
        <vertAlign val="superscript"/>
        <sz val="11"/>
        <color indexed="8"/>
        <rFont val="Calibri"/>
        <family val="2"/>
      </rPr>
      <t>5</t>
    </r>
  </si>
  <si>
    <t>Table 23</t>
  </si>
  <si>
    <t>Table 24</t>
  </si>
  <si>
    <t>Source: ICI tabulations of Current Population Surveys</t>
  </si>
  <si>
    <t>Men</t>
  </si>
  <si>
    <t>Women</t>
  </si>
  <si>
    <t>Tenure categories</t>
  </si>
  <si>
    <t>1 year or less</t>
  </si>
  <si>
    <t>&gt;1 to 4 years</t>
  </si>
  <si>
    <t>5 to 6 years</t>
  </si>
  <si>
    <t>7 to 9 years</t>
  </si>
  <si>
    <t>10 to 14 years</t>
  </si>
  <si>
    <t>15 to 19 years</t>
  </si>
  <si>
    <t>20 years or more</t>
  </si>
  <si>
    <t>Length of Job Tenure Among Pre-Retirees, 1983–2012</t>
  </si>
  <si>
    <t>All workers</t>
  </si>
  <si>
    <t>25 to 34 years</t>
  </si>
  <si>
    <t>35 to 44 years</t>
  </si>
  <si>
    <t>45 to 54 years</t>
  </si>
  <si>
    <t>55 to 64 years</t>
  </si>
  <si>
    <t>All 25 to 64 years</t>
  </si>
  <si>
    <t>Age</t>
  </si>
  <si>
    <t>Vesting of Active Defined Benefit Participants over Time</t>
  </si>
  <si>
    <t>Retirement Income by Source over Time</t>
  </si>
  <si>
    <t>Benefit Accrual Under a Traditional Defined Benefit Pension Plan Is Back Loaded</t>
  </si>
  <si>
    <t>Table 8, columns B, E, and H</t>
  </si>
  <si>
    <t>Federal, state, and local government workers</t>
  </si>
  <si>
    <t>Source of income</t>
  </si>
  <si>
    <t>Memo: Prime interest rate</t>
  </si>
  <si>
    <t>$8,786 or less</t>
  </si>
  <si>
    <t>$30,463 or more</t>
  </si>
  <si>
    <t>$9,522 or less</t>
  </si>
  <si>
    <t>$12,576 or less</t>
  </si>
  <si>
    <t>Percentage of workers and numbers of workers (millions), wage and salary workers, excludes self-employed workers</t>
  </si>
  <si>
    <r>
      <rPr>
        <vertAlign val="superscript"/>
        <sz val="11"/>
        <color indexed="8"/>
        <rFont val="Calibri"/>
        <family val="2"/>
      </rPr>
      <t>2</t>
    </r>
    <r>
      <rPr>
        <sz val="11"/>
        <color indexed="8"/>
        <rFont val="Calibri"/>
        <family val="2"/>
      </rPr>
      <t xml:space="preserve">Income of married couples is pooled and each spouse is allocated half of total income, as well as half of income from each source. </t>
    </r>
  </si>
  <si>
    <r>
      <rPr>
        <vertAlign val="superscript"/>
        <sz val="11"/>
        <color indexed="8"/>
        <rFont val="Calibri"/>
        <family val="2"/>
      </rPr>
      <t>3</t>
    </r>
    <r>
      <rPr>
        <sz val="11"/>
        <color indexed="8"/>
        <rFont val="Calibri"/>
        <family val="2"/>
      </rPr>
      <t>Asset income includes interest, dividends, and rents earned on assets held outside retirement accounts.</t>
    </r>
  </si>
  <si>
    <r>
      <rPr>
        <vertAlign val="superscript"/>
        <sz val="11"/>
        <color indexed="8"/>
        <rFont val="Calibri"/>
        <family val="2"/>
      </rPr>
      <t>1</t>
    </r>
    <r>
      <rPr>
        <sz val="11"/>
        <color indexed="8"/>
        <rFont val="Calibri"/>
        <family val="2"/>
      </rPr>
      <t>Pension income includes income from both DB and DC plans.</t>
    </r>
  </si>
  <si>
    <r>
      <t>3</t>
    </r>
    <r>
      <rPr>
        <sz val="11"/>
        <color indexed="8"/>
        <rFont val="Calibri"/>
        <family val="2"/>
      </rPr>
      <t xml:space="preserve">Income of married couples is pooled and each spouse is allocated half of total income, as well as half of income from each source. </t>
    </r>
  </si>
  <si>
    <r>
      <t>4</t>
    </r>
    <r>
      <rPr>
        <sz val="11"/>
        <color indexed="8"/>
        <rFont val="Calibri"/>
        <family val="2"/>
      </rPr>
      <t>Because of small sample sizes, these statistics are not presented.</t>
    </r>
  </si>
  <si>
    <r>
      <rPr>
        <vertAlign val="superscript"/>
        <sz val="11"/>
        <color indexed="8"/>
        <rFont val="Calibri"/>
        <family val="2"/>
      </rPr>
      <t>4</t>
    </r>
    <r>
      <rPr>
        <sz val="11"/>
        <color indexed="8"/>
        <rFont val="Calibri"/>
        <family val="2"/>
      </rPr>
      <t>Income sources for married couples are not pooled. Any income source is directly attributed only to that individual.</t>
    </r>
  </si>
  <si>
    <r>
      <rPr>
        <vertAlign val="superscript"/>
        <sz val="11"/>
        <color indexed="8"/>
        <rFont val="Calibri"/>
        <family val="2"/>
      </rPr>
      <t>5</t>
    </r>
    <r>
      <rPr>
        <sz val="11"/>
        <color indexed="8"/>
        <rFont val="Calibri"/>
        <family val="2"/>
      </rPr>
      <t xml:space="preserve">A married couple is treated as a single observation. </t>
    </r>
  </si>
  <si>
    <r>
      <t>1</t>
    </r>
    <r>
      <rPr>
        <sz val="11"/>
        <color indexed="8"/>
        <rFont val="Calibri"/>
        <family val="2"/>
      </rPr>
      <t>Pensions include both DC and DB pensions.</t>
    </r>
  </si>
  <si>
    <r>
      <rPr>
        <vertAlign val="superscript"/>
        <sz val="11"/>
        <color indexed="8"/>
        <rFont val="Calibri"/>
        <family val="2"/>
      </rPr>
      <t>2</t>
    </r>
    <r>
      <rPr>
        <sz val="11"/>
        <color indexed="8"/>
        <rFont val="Calibri"/>
        <family val="2"/>
      </rPr>
      <t>Income sources for married couples are not pooled. Any income source is directly attributed only to that individual.</t>
    </r>
  </si>
  <si>
    <r>
      <rPr>
        <vertAlign val="superscript"/>
        <sz val="11"/>
        <color indexed="8"/>
        <rFont val="Calibri"/>
        <family val="2"/>
      </rPr>
      <t>2</t>
    </r>
    <r>
      <rPr>
        <sz val="11"/>
        <color indexed="8"/>
        <rFont val="Calibri"/>
        <family val="2"/>
      </rPr>
      <t>A married couple is treated as a single observation.</t>
    </r>
  </si>
  <si>
    <t>Sources: ICI tabulations of March Current Population Surveys and Federal Reserve Board of Governors</t>
  </si>
  <si>
    <t>Per capita income</t>
  </si>
  <si>
    <t>Median Tenure for Private-Sector Wage and Salary Workers, 1983–2012</t>
  </si>
  <si>
    <t>Length of employment at current employer, in years, by age group, selected years</t>
  </si>
  <si>
    <t>Percentage of private-sector workers aged 55 to 64 by length of employment at current employer, selected years</t>
  </si>
  <si>
    <t>Responses to survey questions that ask for the amount of annual earnings tend to be grouped at round dollar amounts. Because of this, cutoffs for annual earnings quintiles, deciles, and percentiles often split respondents that report the same amount of annual earnings. The method used to determine earnings percentile ranks in this study is fairly typical and is similar to the method used by the Federal Reserve Board when summarizing the data from the Survey of Consumer Finances. See Bucks, Brian K., Arthur B. Kennickell, Traci L. Mach, and Kevin B. Moore. 2009. “Changes in U.S. Family Finances from 2004 to 2007: Evidence from the Survey of Consumer Finances.” Federal Reserve Bulletin (February).</t>
  </si>
  <si>
    <t>Sponsorship of and Participation in Employer-Provided Pension Plans by Type of Employer, 1979–2013</t>
  </si>
  <si>
    <t>Retirement Income by Source, 1975–2013</t>
  </si>
  <si>
    <t>Retirement Income by Source for the Lowest Income Quintile, 1975–2013</t>
  </si>
  <si>
    <t>Retirement Income by Source for the Second Income Quintile, 1975–2013</t>
  </si>
  <si>
    <t>Retirement Income by Source for the Middle Income Quintile, 1975–2013</t>
  </si>
  <si>
    <t>Retirement Income by Source for the Fourth Income Quintile, 1975–2013</t>
  </si>
  <si>
    <t>Retirement Income by Source for the Highest Income Quintile, 1975–2013</t>
  </si>
  <si>
    <t>Receipt of Income from Government and Private-Sector Pensions, 1975–2013</t>
  </si>
  <si>
    <t>Receipt of Income from Government and Private-Sector Pensions for the Lowest Income Quintile, 1975–2013</t>
  </si>
  <si>
    <t>Receipt of Income from Government and Private-Sector Pensions for the Second Income Quintile, 1975–2013</t>
  </si>
  <si>
    <t>Receipt of Income from Government and Private-Sector Pensions for the Middle Income Quintile, 1975–2013</t>
  </si>
  <si>
    <t>Receipt of Income from Government and Private-Sector Pensions for the Fourth Income Quintile, 1975–2013</t>
  </si>
  <si>
    <t>Receipt of Income from Government and Private-Sector Pensions for the Highest Income Quintile, 1975–2013</t>
  </si>
  <si>
    <t>Receipt of Income from Government and Private-Sector Pensions, 1975–2013: Less Than a High School Diploma</t>
  </si>
  <si>
    <t>Receipt of Income from Government and Private-Sector Pensions, 1975–2013: High School Diploma</t>
  </si>
  <si>
    <t>Receipt of Income from Government and Private-Sector Pensions, 1975–2013: Some College or Associate's Degree</t>
  </si>
  <si>
    <t>Receipt of Income from Government and Private-Sector Pensions, 1975–2013: Bachelor's Degree or Graduate Degree</t>
  </si>
  <si>
    <t>Percentage of Retirees by the Educational Attainment of the Household Head, 1975–2013</t>
  </si>
  <si>
    <t>Receipt of Income from Private-Sector Pensions, 1975–2013</t>
  </si>
  <si>
    <t>Receipt of Income from Private-Sector Pensions by Income Quintile, 1975–2013</t>
  </si>
  <si>
    <t>Receipt of Income from Government and Private-Sector Pensions, Tabulated on an Individual Basis, 1975–2013</t>
  </si>
  <si>
    <t>Receipt of Income from Government and Private-Sector Pensions, Tabulated on a Household Basis, 1975–2013</t>
  </si>
  <si>
    <r>
      <t>Receipt of Income from Government and Private-Sector Pensions,</t>
    </r>
    <r>
      <rPr>
        <b/>
        <vertAlign val="superscript"/>
        <sz val="11"/>
        <color indexed="8"/>
        <rFont val="Calibri"/>
        <family val="2"/>
      </rPr>
      <t>1</t>
    </r>
    <r>
      <rPr>
        <b/>
        <sz val="11"/>
        <color indexed="8"/>
        <rFont val="Calibri"/>
        <family val="2"/>
      </rPr>
      <t xml:space="preserve"> 1975–2013</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</si>
  <si>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2013 dollars</t>
    </r>
  </si>
  <si>
    <r>
      <t>Receipt of Income from Government and Private-Sector Pensions,</t>
    </r>
    <r>
      <rPr>
        <b/>
        <vertAlign val="superscript"/>
        <sz val="11"/>
        <color indexed="8"/>
        <rFont val="Calibri"/>
        <family val="2"/>
      </rPr>
      <t>1</t>
    </r>
    <r>
      <rPr>
        <b/>
        <sz val="11"/>
        <color indexed="8"/>
        <rFont val="Calibri"/>
        <family val="2"/>
      </rPr>
      <t xml:space="preserve"> 1975–2013: Less Than a High School Diploma</t>
    </r>
  </si>
  <si>
    <r>
      <t>Retirees</t>
    </r>
    <r>
      <rPr>
        <i/>
        <vertAlign val="superscript"/>
        <sz val="11"/>
        <color indexed="8"/>
        <rFont val="Calibri"/>
        <family val="2"/>
      </rPr>
      <t>2</t>
    </r>
    <r>
      <rPr>
        <i/>
        <sz val="11"/>
        <color indexed="8"/>
        <rFont val="Calibri"/>
        <family val="2"/>
      </rPr>
      <t xml:space="preserve"> in households where the household head has less than a high school education, on per capita basis,</t>
    </r>
    <r>
      <rPr>
        <i/>
        <vertAlign val="superscript"/>
        <sz val="11"/>
        <color indexed="8"/>
        <rFont val="Calibri"/>
        <family val="2"/>
      </rPr>
      <t>3</t>
    </r>
    <r>
      <rPr>
        <i/>
        <sz val="11"/>
        <color indexed="8"/>
        <rFont val="Calibri"/>
        <family val="2"/>
      </rPr>
      <t xml:space="preserve"> 2013 dollars</t>
    </r>
  </si>
  <si>
    <r>
      <t>Receipt of Income from Government and Private-Sector Pensions,</t>
    </r>
    <r>
      <rPr>
        <b/>
        <vertAlign val="superscript"/>
        <sz val="11"/>
        <color indexed="8"/>
        <rFont val="Calibri"/>
        <family val="2"/>
      </rPr>
      <t>1</t>
    </r>
    <r>
      <rPr>
        <b/>
        <sz val="11"/>
        <color indexed="8"/>
        <rFont val="Calibri"/>
        <family val="2"/>
      </rPr>
      <t xml:space="preserve"> 1975–2013: High School Diploma</t>
    </r>
  </si>
  <si>
    <r>
      <t>Retirees</t>
    </r>
    <r>
      <rPr>
        <i/>
        <vertAlign val="superscript"/>
        <sz val="11"/>
        <color indexed="8"/>
        <rFont val="Calibri"/>
        <family val="2"/>
      </rPr>
      <t>2</t>
    </r>
    <r>
      <rPr>
        <i/>
        <sz val="11"/>
        <color indexed="8"/>
        <rFont val="Calibri"/>
        <family val="2"/>
      </rPr>
      <t xml:space="preserve"> in households where the household head has a high school diploma, on per capita basis,</t>
    </r>
    <r>
      <rPr>
        <i/>
        <vertAlign val="superscript"/>
        <sz val="11"/>
        <color indexed="8"/>
        <rFont val="Calibri"/>
        <family val="2"/>
      </rPr>
      <t>3</t>
    </r>
    <r>
      <rPr>
        <i/>
        <sz val="11"/>
        <color indexed="8"/>
        <rFont val="Calibri"/>
        <family val="2"/>
      </rPr>
      <t xml:space="preserve"> 2013 dollars</t>
    </r>
  </si>
  <si>
    <r>
      <t>Receipt of Income from Government and Private-Sector Pensions,</t>
    </r>
    <r>
      <rPr>
        <b/>
        <vertAlign val="superscript"/>
        <sz val="11"/>
        <color indexed="8"/>
        <rFont val="Calibri"/>
        <family val="2"/>
      </rPr>
      <t>1</t>
    </r>
    <r>
      <rPr>
        <b/>
        <sz val="11"/>
        <color indexed="8"/>
        <rFont val="Calibri"/>
        <family val="2"/>
      </rPr>
      <t xml:space="preserve"> 1975–2013: Some College or Associate's Degree</t>
    </r>
  </si>
  <si>
    <r>
      <t>Receipt of Income from Government and Private-Sector Pensions,</t>
    </r>
    <r>
      <rPr>
        <b/>
        <vertAlign val="superscript"/>
        <sz val="11"/>
        <color indexed="8"/>
        <rFont val="Calibri"/>
        <family val="2"/>
      </rPr>
      <t>1</t>
    </r>
    <r>
      <rPr>
        <b/>
        <sz val="11"/>
        <color indexed="8"/>
        <rFont val="Calibri"/>
        <family val="2"/>
      </rPr>
      <t xml:space="preserve"> 1975–2013: Bachelor's or Graduate Degree</t>
    </r>
  </si>
  <si>
    <r>
      <t>Retirees</t>
    </r>
    <r>
      <rPr>
        <i/>
        <vertAlign val="superscript"/>
        <sz val="11"/>
        <color indexed="8"/>
        <rFont val="Calibri"/>
        <family val="2"/>
      </rPr>
      <t>2</t>
    </r>
    <r>
      <rPr>
        <i/>
        <sz val="11"/>
        <color indexed="8"/>
        <rFont val="Calibri"/>
        <family val="2"/>
      </rPr>
      <t xml:space="preserve"> in households where the household head has a bachelor's or graduate degree, on per capita basis,</t>
    </r>
    <r>
      <rPr>
        <i/>
        <vertAlign val="superscript"/>
        <sz val="11"/>
        <color indexed="8"/>
        <rFont val="Calibri"/>
        <family val="2"/>
      </rPr>
      <t>3</t>
    </r>
    <r>
      <rPr>
        <i/>
        <sz val="11"/>
        <color indexed="8"/>
        <rFont val="Calibri"/>
        <family val="2"/>
      </rPr>
      <t xml:space="preserve"> 2013 dollars</t>
    </r>
  </si>
  <si>
    <r>
      <t>Receipt of Income from Private-Sector Pensions,</t>
    </r>
    <r>
      <rPr>
        <b/>
        <vertAlign val="superscript"/>
        <sz val="11"/>
        <color indexed="8"/>
        <rFont val="Calibri"/>
        <family val="2"/>
      </rPr>
      <t>1</t>
    </r>
    <r>
      <rPr>
        <b/>
        <sz val="11"/>
        <color indexed="8"/>
        <rFont val="Calibri"/>
        <family val="2"/>
      </rPr>
      <t xml:space="preserve"> 1975–2013</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</si>
  <si>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an individual basis,</t>
    </r>
    <r>
      <rPr>
        <i/>
        <vertAlign val="superscript"/>
        <sz val="11"/>
        <color indexed="8"/>
        <rFont val="Calibri"/>
        <family val="2"/>
      </rPr>
      <t>4</t>
    </r>
    <r>
      <rPr>
        <i/>
        <sz val="11"/>
        <color indexed="8"/>
        <rFont val="Calibri"/>
        <family val="2"/>
      </rPr>
      <t xml:space="preserve"> and a household basis,</t>
    </r>
    <r>
      <rPr>
        <i/>
        <vertAlign val="superscript"/>
        <sz val="11"/>
        <color indexed="8"/>
        <rFont val="Calibri"/>
        <family val="2"/>
      </rPr>
      <t>5</t>
    </r>
    <r>
      <rPr>
        <i/>
        <sz val="11"/>
        <color indexed="8"/>
        <rFont val="Calibri"/>
        <family val="2"/>
      </rPr>
      <t xml:space="preserve"> 2013 dollars</t>
    </r>
  </si>
  <si>
    <r>
      <t>Receipt of Income from Private-Sector Pensions</t>
    </r>
    <r>
      <rPr>
        <b/>
        <vertAlign val="superscript"/>
        <sz val="11"/>
        <color indexed="8"/>
        <rFont val="Calibri"/>
        <family val="2"/>
      </rPr>
      <t>1</t>
    </r>
    <r>
      <rPr>
        <b/>
        <sz val="11"/>
        <color indexed="8"/>
        <rFont val="Calibri"/>
        <family val="2"/>
      </rPr>
      <t xml:space="preserve"> by Income Quintile, 1975–2013</t>
    </r>
  </si>
  <si>
    <r>
      <t>Retirees</t>
    </r>
    <r>
      <rPr>
        <i/>
        <vertAlign val="superscript"/>
        <sz val="11"/>
        <color indexed="8"/>
        <rFont val="Calibri"/>
        <family val="2"/>
      </rPr>
      <t>2</t>
    </r>
    <r>
      <rPr>
        <i/>
        <sz val="11"/>
        <color indexed="8"/>
        <rFont val="Calibri"/>
        <family val="2"/>
      </rPr>
      <t xml:space="preserve"> with private-sector pension income tabulated on a per capita basis,</t>
    </r>
    <r>
      <rPr>
        <i/>
        <vertAlign val="superscript"/>
        <sz val="11"/>
        <color indexed="8"/>
        <rFont val="Calibri"/>
        <family val="2"/>
      </rPr>
      <t>3</t>
    </r>
    <r>
      <rPr>
        <i/>
        <sz val="11"/>
        <color indexed="8"/>
        <rFont val="Calibri"/>
        <family val="2"/>
      </rPr>
      <t xml:space="preserve"> 2013 dollars</t>
    </r>
  </si>
  <si>
    <r>
      <t>Receipt of Income from Government and Private-Sector Pensions,</t>
    </r>
    <r>
      <rPr>
        <b/>
        <vertAlign val="superscript"/>
        <sz val="11"/>
        <color indexed="8"/>
        <rFont val="Calibri"/>
        <family val="2"/>
      </rPr>
      <t>1</t>
    </r>
    <r>
      <rPr>
        <b/>
        <sz val="11"/>
        <color indexed="8"/>
        <rFont val="Calibri"/>
        <family val="2"/>
      </rPr>
      <t xml:space="preserve"> Tabulated on an Individual Basis,</t>
    </r>
    <r>
      <rPr>
        <b/>
        <vertAlign val="superscript"/>
        <sz val="11"/>
        <color indexed="8"/>
        <rFont val="Calibri"/>
        <family val="2"/>
      </rPr>
      <t>2</t>
    </r>
    <r>
      <rPr>
        <b/>
        <sz val="11"/>
        <color indexed="8"/>
        <rFont val="Calibri"/>
        <family val="2"/>
      </rPr>
      <t xml:space="preserve"> 1975–2013</t>
    </r>
  </si>
  <si>
    <r>
      <t>Retirees,</t>
    </r>
    <r>
      <rPr>
        <i/>
        <vertAlign val="superscript"/>
        <sz val="11"/>
        <color indexed="8"/>
        <rFont val="Calibri"/>
        <family val="2"/>
      </rPr>
      <t>3</t>
    </r>
    <r>
      <rPr>
        <i/>
        <sz val="11"/>
        <color indexed="8"/>
        <rFont val="Calibri"/>
        <family val="2"/>
      </rPr>
      <t xml:space="preserve"> 2013 dollars</t>
    </r>
  </si>
  <si>
    <r>
      <t>Receipt of Income from Government and Private-Sector Pensions,</t>
    </r>
    <r>
      <rPr>
        <b/>
        <vertAlign val="superscript"/>
        <sz val="11"/>
        <color indexed="8"/>
        <rFont val="Calibri"/>
        <family val="2"/>
      </rPr>
      <t>1</t>
    </r>
    <r>
      <rPr>
        <b/>
        <sz val="11"/>
        <color indexed="8"/>
        <rFont val="Calibri"/>
        <family val="2"/>
      </rPr>
      <t xml:space="preserve"> Tabulated on a Household Basis,</t>
    </r>
    <r>
      <rPr>
        <b/>
        <vertAlign val="superscript"/>
        <sz val="11"/>
        <color indexed="8"/>
        <rFont val="Calibri"/>
        <family val="2"/>
      </rPr>
      <t>2</t>
    </r>
    <r>
      <rPr>
        <b/>
        <sz val="11"/>
        <color indexed="8"/>
        <rFont val="Calibri"/>
        <family val="2"/>
      </rPr>
      <t xml:space="preserve"> 1975–2013</t>
    </r>
  </si>
  <si>
    <t>Annual income rank cutoffs, 2013 dollars, 1975–2013</t>
  </si>
  <si>
    <t>$8,722 or less</t>
  </si>
  <si>
    <t>$8,830 or less</t>
  </si>
  <si>
    <t>$8,955 or less</t>
  </si>
  <si>
    <t>$8,864 or less</t>
  </si>
  <si>
    <t>$8,720 or less</t>
  </si>
  <si>
    <t>$8,696 or less</t>
  </si>
  <si>
    <t>$8,802 or less</t>
  </si>
  <si>
    <t>$8,941 or less</t>
  </si>
  <si>
    <t>$9,462 or less</t>
  </si>
  <si>
    <t>$9,682 or less</t>
  </si>
  <si>
    <t>$9,712 or less</t>
  </si>
  <si>
    <t>$9,865 or less</t>
  </si>
  <si>
    <t>$9,907 or less</t>
  </si>
  <si>
    <t>$9,795 or less</t>
  </si>
  <si>
    <t>$9,931 or less</t>
  </si>
  <si>
    <t>$9,968 or less</t>
  </si>
  <si>
    <t>$10,130 or less</t>
  </si>
  <si>
    <t>$9,815 or less</t>
  </si>
  <si>
    <t>$9,841 or less</t>
  </si>
  <si>
    <t>$10,287 or less</t>
  </si>
  <si>
    <t>$10,571 or less</t>
  </si>
  <si>
    <t>$10,559 or less</t>
  </si>
  <si>
    <t>$10,712 or less</t>
  </si>
  <si>
    <t>$10,998 or less</t>
  </si>
  <si>
    <t>$10,990 or less</t>
  </si>
  <si>
    <t>$10,587 or less</t>
  </si>
  <si>
    <t>$10,775 or less</t>
  </si>
  <si>
    <t>$10,689 or less</t>
  </si>
  <si>
    <t>$10,891 or less</t>
  </si>
  <si>
    <t>$10,880 or less</t>
  </si>
  <si>
    <t>$10,970 or less</t>
  </si>
  <si>
    <t>$10,893 or less</t>
  </si>
  <si>
    <t>$11,058 or less</t>
  </si>
  <si>
    <t>$11,567 or less</t>
  </si>
  <si>
    <t>$11,215 or less</t>
  </si>
  <si>
    <t>$11,379 or less</t>
  </si>
  <si>
    <t>$11,425 or less</t>
  </si>
  <si>
    <t>$11,200 or less</t>
  </si>
  <si>
    <t>$8,730 to $11,392</t>
  </si>
  <si>
    <t>$8,830 to $11,651</t>
  </si>
  <si>
    <t>$8,955 to $11,800</t>
  </si>
  <si>
    <t>$8,867 to $12,026</t>
  </si>
  <si>
    <t>$8,720 to $11,937</t>
  </si>
  <si>
    <t>$8,696 to $11,802</t>
  </si>
  <si>
    <t>$8,802 to $12,062</t>
  </si>
  <si>
    <t>$8,941 to $12,513</t>
  </si>
  <si>
    <t>$9,462 to $12,771</t>
  </si>
  <si>
    <t>$9,685 to $13,364</t>
  </si>
  <si>
    <t>$9,713 to $13,394</t>
  </si>
  <si>
    <t>$9,873 to $13,607</t>
  </si>
  <si>
    <t>$9,908 to $13,874</t>
  </si>
  <si>
    <t>$9,795 to $13,707</t>
  </si>
  <si>
    <t>$9,931 to $13,977</t>
  </si>
  <si>
    <t>$9,969 to $14,097</t>
  </si>
  <si>
    <t>$10,130 to $14,113</t>
  </si>
  <si>
    <t>$9,815 to $13,813</t>
  </si>
  <si>
    <t>$9,846 to $13,745</t>
  </si>
  <si>
    <t>$10,292 to $14,164</t>
  </si>
  <si>
    <t>$10,571 to $14,472</t>
  </si>
  <si>
    <t>$10,559 to $14,429</t>
  </si>
  <si>
    <t>$10,712 to $14,823</t>
  </si>
  <si>
    <t>$10,998 to $15,014</t>
  </si>
  <si>
    <t>$10,990 to $15,193</t>
  </si>
  <si>
    <t>$10,589 to $14,636</t>
  </si>
  <si>
    <t>$10,775 to $14,793</t>
  </si>
  <si>
    <t>$10,700 to $14,703</t>
  </si>
  <si>
    <t>$10,891 to $14,671</t>
  </si>
  <si>
    <t>$10,880 to $14,708</t>
  </si>
  <si>
    <t>$10,970 to $14,936</t>
  </si>
  <si>
    <t>$10,970 to $15,131</t>
  </si>
  <si>
    <t>$10,895 to $14,814</t>
  </si>
  <si>
    <t>$11,058 to $14,783</t>
  </si>
  <si>
    <t>$11,567 to $15,682</t>
  </si>
  <si>
    <t>$11,220 to $15,382</t>
  </si>
  <si>
    <t>$11,379 to $15,517</t>
  </si>
  <si>
    <t>$11,425 to $15,543</t>
  </si>
  <si>
    <t>$11,200 to $15,659</t>
  </si>
  <si>
    <t>$11,396 to $14,585</t>
  </si>
  <si>
    <t>$11,651 to $14,968</t>
  </si>
  <si>
    <t>$11,802 to $15,034</t>
  </si>
  <si>
    <t>$12,026 to $15,561</t>
  </si>
  <si>
    <t>$11,942 to $15,646</t>
  </si>
  <si>
    <t>$11,805 to $15,487</t>
  </si>
  <si>
    <t>$12,062 to $16,108</t>
  </si>
  <si>
    <t>$12,513 to $16,824</t>
  </si>
  <si>
    <t>$12,771 to $17,505</t>
  </si>
  <si>
    <t>$13,366 to $18,165</t>
  </si>
  <si>
    <t>$13,398 to $18,461</t>
  </si>
  <si>
    <t>$13,607 to $18,755</t>
  </si>
  <si>
    <t>$13,877 to $19,199</t>
  </si>
  <si>
    <t>$13,707 to $19,052</t>
  </si>
  <si>
    <t>$13,977 to $19,374</t>
  </si>
  <si>
    <t>$14,097 to $19,773</t>
  </si>
  <si>
    <t>$14,117 to $19,583</t>
  </si>
  <si>
    <t>$13,813 to $19,042</t>
  </si>
  <si>
    <t>$13,745 to $18,848</t>
  </si>
  <si>
    <t>$14,164 to $18,964</t>
  </si>
  <si>
    <t>$14,474 to $19,447</t>
  </si>
  <si>
    <t>$14,433 to $19,685</t>
  </si>
  <si>
    <t>$14,823 to $20,071</t>
  </si>
  <si>
    <t>$15,014 to $20,351</t>
  </si>
  <si>
    <t>$15,194 to $20,680</t>
  </si>
  <si>
    <t>$14,640 to $19,727</t>
  </si>
  <si>
    <t>$14,797 to $19,705</t>
  </si>
  <si>
    <t>$14,703 to $19,488</t>
  </si>
  <si>
    <t>$14,675 to $19,365</t>
  </si>
  <si>
    <t>$14,708 to $19,398</t>
  </si>
  <si>
    <t>$14,943 to $19,778</t>
  </si>
  <si>
    <t>$15,133 to $20,151</t>
  </si>
  <si>
    <t>$14,814 to $19,951</t>
  </si>
  <si>
    <t>$14,783 to $19,985</t>
  </si>
  <si>
    <t>$15,683 to $21,081</t>
  </si>
  <si>
    <t>$15,385 to $20,569</t>
  </si>
  <si>
    <t>$15,517 to $20,852</t>
  </si>
  <si>
    <t>$15,543 to $20,661</t>
  </si>
  <si>
    <t>$15,659 to $21,610</t>
  </si>
  <si>
    <t>$14,585 to $21,660</t>
  </si>
  <si>
    <t>$14,970 to $22,615</t>
  </si>
  <si>
    <t>$15,039 to $22,285</t>
  </si>
  <si>
    <t>$15,561 to $22,992</t>
  </si>
  <si>
    <t>$15,646 to $22,685</t>
  </si>
  <si>
    <t>$15,490 to $22,763</t>
  </si>
  <si>
    <t>$16,108 to $24,227</t>
  </si>
  <si>
    <t>$16,824 to $25,625</t>
  </si>
  <si>
    <t>$17,505 to $26,791</t>
  </si>
  <si>
    <t>$18,167 to $28,483</t>
  </si>
  <si>
    <t>$18,462 to $28,272</t>
  </si>
  <si>
    <t>$18,760 to $29,193</t>
  </si>
  <si>
    <t>$19,207 to $29,403</t>
  </si>
  <si>
    <t>$19,058 to $29,285</t>
  </si>
  <si>
    <t>$19,374 to $29,367</t>
  </si>
  <si>
    <t>$19,773 to $30,214</t>
  </si>
  <si>
    <t>$19,597 to $28,711</t>
  </si>
  <si>
    <t>$19,042 to $27,493</t>
  </si>
  <si>
    <t>$18,850 to $27,490</t>
  </si>
  <si>
    <t>$18,964 to $27,678</t>
  </si>
  <si>
    <t>$19,449 to $27,906</t>
  </si>
  <si>
    <t>$19,688 to $28,715</t>
  </si>
  <si>
    <t>$20,071 to $29,817</t>
  </si>
  <si>
    <t>$20,352 to $30,354</t>
  </si>
  <si>
    <t>$20,688 to $30,271</t>
  </si>
  <si>
    <t>$19,727 to $29,183</t>
  </si>
  <si>
    <t>$19,707 to $28,989</t>
  </si>
  <si>
    <t>$19,501 to $28,654</t>
  </si>
  <si>
    <t>$19,367 to $29,334</t>
  </si>
  <si>
    <t>$19,403 to $28,587</t>
  </si>
  <si>
    <t>$19,778 to $29,704</t>
  </si>
  <si>
    <t>$20,156 to $29,906</t>
  </si>
  <si>
    <t>$19,951 to $30,460</t>
  </si>
  <si>
    <t>$19,986 to $30,594</t>
  </si>
  <si>
    <t>$21,086 to $32,104</t>
  </si>
  <si>
    <t>$20,570 to $30,807</t>
  </si>
  <si>
    <t>$20,852 to $31,603</t>
  </si>
  <si>
    <t>$20,662 to $31,153</t>
  </si>
  <si>
    <t>$21,610 to $31,715</t>
  </si>
  <si>
    <t>$21,678 or more</t>
  </si>
  <si>
    <t>$22,615 or more</t>
  </si>
  <si>
    <t>$22,293 or more</t>
  </si>
  <si>
    <t>$22,992 or more</t>
  </si>
  <si>
    <t>$22,692 or more</t>
  </si>
  <si>
    <t>$22,763 or more</t>
  </si>
  <si>
    <t>$24,227 or more</t>
  </si>
  <si>
    <t>$25,628 or more</t>
  </si>
  <si>
    <t>$26,791 or more</t>
  </si>
  <si>
    <t>$28,483 or more</t>
  </si>
  <si>
    <t>$28,292 or more</t>
  </si>
  <si>
    <t>$29,193 or more</t>
  </si>
  <si>
    <t>$29,407 or more</t>
  </si>
  <si>
    <t>$29,285 or more</t>
  </si>
  <si>
    <t>$29,370 or more</t>
  </si>
  <si>
    <t>$30,214 or more</t>
  </si>
  <si>
    <t>$28,714 or more</t>
  </si>
  <si>
    <t>$27,493 or more</t>
  </si>
  <si>
    <t>$27,490 or more</t>
  </si>
  <si>
    <t>$27,678 or more</t>
  </si>
  <si>
    <t>$27,912 or more</t>
  </si>
  <si>
    <t>$28,727 or more</t>
  </si>
  <si>
    <t>$29,818 or more</t>
  </si>
  <si>
    <t>$30,354 or more</t>
  </si>
  <si>
    <t>$30,274 or more</t>
  </si>
  <si>
    <t>$29,183 or more</t>
  </si>
  <si>
    <t>$28,991 or more</t>
  </si>
  <si>
    <t>$28,655 or more</t>
  </si>
  <si>
    <t>$29,334 or more</t>
  </si>
  <si>
    <t>$28,589 or more</t>
  </si>
  <si>
    <t>$29,704 or more</t>
  </si>
  <si>
    <t>$29,919 or more</t>
  </si>
  <si>
    <t>$30,613 or more</t>
  </si>
  <si>
    <t>$32,108 or more</t>
  </si>
  <si>
    <t>$30,807 or more</t>
  </si>
  <si>
    <t>$31,610 or more</t>
  </si>
  <si>
    <t>$31,160 or more</t>
  </si>
  <si>
    <t>$31,723 or more</t>
  </si>
  <si>
    <t>$7,946 or less</t>
  </si>
  <si>
    <t>$8,090 or less</t>
  </si>
  <si>
    <t>$7,982 or less</t>
  </si>
  <si>
    <t>$7,886 or less</t>
  </si>
  <si>
    <t>$8,003 or less</t>
  </si>
  <si>
    <t>$7,948 or less</t>
  </si>
  <si>
    <t>$8,265 or less</t>
  </si>
  <si>
    <t>$8,466 or less</t>
  </si>
  <si>
    <t>$9,007 or less</t>
  </si>
  <si>
    <t>$8,976 or less</t>
  </si>
  <si>
    <t>$9,037 or less</t>
  </si>
  <si>
    <t>$8,949 or less</t>
  </si>
  <si>
    <t>$9,103 or less</t>
  </si>
  <si>
    <t>$9,011 or less</t>
  </si>
  <si>
    <t>$8,993 or less</t>
  </si>
  <si>
    <t>$8,784 or less</t>
  </si>
  <si>
    <t>$8,732 or less</t>
  </si>
  <si>
    <t>$9,298 or less</t>
  </si>
  <si>
    <t>$9,634 or less</t>
  </si>
  <si>
    <t>$9,506 or less</t>
  </si>
  <si>
    <t>$9,657 or less</t>
  </si>
  <si>
    <t>$9,644 or less</t>
  </si>
  <si>
    <t>$9,435 or less</t>
  </si>
  <si>
    <t>$9,445 or less</t>
  </si>
  <si>
    <t>$9,408 or less</t>
  </si>
  <si>
    <t>$9,625 or less</t>
  </si>
  <si>
    <t>$9,530 or less</t>
  </si>
  <si>
    <t>$9,724 or less</t>
  </si>
  <si>
    <t>$9,667 or less</t>
  </si>
  <si>
    <t>$9,741 or less</t>
  </si>
  <si>
    <t>$9,732 or less</t>
  </si>
  <si>
    <t>$10,098 or less</t>
  </si>
  <si>
    <t>$10,070 or less</t>
  </si>
  <si>
    <t>$10,049 or less</t>
  </si>
  <si>
    <t>$9,935 or less</t>
  </si>
  <si>
    <t>$7,946 to $11,383</t>
  </si>
  <si>
    <t>$8,090 to $11,511</t>
  </si>
  <si>
    <t>$7,982 to $11,552</t>
  </si>
  <si>
    <t>$7,886 to $11,403</t>
  </si>
  <si>
    <t>$8,010 to $11,385</t>
  </si>
  <si>
    <t>$7,954 to $11,260</t>
  </si>
  <si>
    <t>$8,265 to $11,696</t>
  </si>
  <si>
    <t>$8,466 to $12,133</t>
  </si>
  <si>
    <t>$8,786 to $12,426</t>
  </si>
  <si>
    <t>$9,007 to $12,907</t>
  </si>
  <si>
    <t>$8,980 to $13,021</t>
  </si>
  <si>
    <t>$9,042 to $12,989</t>
  </si>
  <si>
    <t>$8,949 to $13,335</t>
  </si>
  <si>
    <t>$8,976 to $13,175</t>
  </si>
  <si>
    <t>$9,105 to $13,446</t>
  </si>
  <si>
    <t>$9,011 to $13,511</t>
  </si>
  <si>
    <t>$8,993 to $13,322</t>
  </si>
  <si>
    <t>$8,789 to $12,824</t>
  </si>
  <si>
    <t>$8,732 to $13,001</t>
  </si>
  <si>
    <t>$9,298 to $13,392</t>
  </si>
  <si>
    <t>$9,634 to $13,709</t>
  </si>
  <si>
    <t>$9,522 to $13,656</t>
  </si>
  <si>
    <t>$9,506 to $14,070</t>
  </si>
  <si>
    <t>$9,657 to $14,234</t>
  </si>
  <si>
    <t>$9,646 to $14,356</t>
  </si>
  <si>
    <t>$9,435 to $13,775</t>
  </si>
  <si>
    <t>$9,445 to $13,905</t>
  </si>
  <si>
    <t>$9,408 to $13,821</t>
  </si>
  <si>
    <t>$9,625 to $14,089</t>
  </si>
  <si>
    <t>$9,536 to $14,032</t>
  </si>
  <si>
    <t>$9,738 to $14,092</t>
  </si>
  <si>
    <t>$9,667 to $14,588</t>
  </si>
  <si>
    <t>$9,744 to $14,378</t>
  </si>
  <si>
    <t>$9,732 to $14,047</t>
  </si>
  <si>
    <t>$10,099 to $14,932</t>
  </si>
  <si>
    <t>$10,071 to $14,576</t>
  </si>
  <si>
    <t>$9,931 to $14,480</t>
  </si>
  <si>
    <t>$10,053 to $14,740</t>
  </si>
  <si>
    <t>$9,935 to $14,645</t>
  </si>
  <si>
    <t>$11,388 to $15,666</t>
  </si>
  <si>
    <t>$11,511 to $15,737</t>
  </si>
  <si>
    <t>$11,552 to $15,668</t>
  </si>
  <si>
    <t>$11,403 to $15,597</t>
  </si>
  <si>
    <t>$11,388 to $15,819</t>
  </si>
  <si>
    <t>$11,260 to $15,682</t>
  </si>
  <si>
    <t>$11,698 to $16,188</t>
  </si>
  <si>
    <t>$12,135 to $16,957</t>
  </si>
  <si>
    <t>$12,429 to $17,835</t>
  </si>
  <si>
    <t>$12,907 to $18,606</t>
  </si>
  <si>
    <t>$13,021 to $18,643</t>
  </si>
  <si>
    <t>$12,989 to $19,064</t>
  </si>
  <si>
    <t>$13,335 to $19,544</t>
  </si>
  <si>
    <t>$13,179 to $19,428</t>
  </si>
  <si>
    <t>$13,448 to $19,442</t>
  </si>
  <si>
    <t>$13,512 to $19,743</t>
  </si>
  <si>
    <t>$13,323 to $19,601</t>
  </si>
  <si>
    <t>$12,824 to $18,937</t>
  </si>
  <si>
    <t>$13,003 to $18,850</t>
  </si>
  <si>
    <t>$13,398 to $18,972</t>
  </si>
  <si>
    <t>$13,709 to $19,374</t>
  </si>
  <si>
    <t>$13,656 to $19,355</t>
  </si>
  <si>
    <t>$14,071 to $19,994</t>
  </si>
  <si>
    <t>$14,235 to $20,323</t>
  </si>
  <si>
    <t>$14,356 to $20,644</t>
  </si>
  <si>
    <t>$13,775 to $19,660</t>
  </si>
  <si>
    <t>$13,905 to $19,502</t>
  </si>
  <si>
    <t>$13,821 to $19,392</t>
  </si>
  <si>
    <t>$14,089 to $19,307</t>
  </si>
  <si>
    <t>$14,032 to $19,334</t>
  </si>
  <si>
    <t>$14,092 to $19,509</t>
  </si>
  <si>
    <t>$14,590 to $20,120</t>
  </si>
  <si>
    <t>$14,383 to $19,978</t>
  </si>
  <si>
    <t>$14,048 to $19,982</t>
  </si>
  <si>
    <t>$14,935 to $21,064</t>
  </si>
  <si>
    <t>$14,577 to $20,523</t>
  </si>
  <si>
    <t>$14,480 to $20,686</t>
  </si>
  <si>
    <t>$14,744 to $20,757</t>
  </si>
  <si>
    <t>$14,651 to $21,048</t>
  </si>
  <si>
    <t>$15,666 to $24,727</t>
  </si>
  <si>
    <t>$15,737 to $25,209</t>
  </si>
  <si>
    <t>$15,672 to $25,035</t>
  </si>
  <si>
    <t>$15,600 to $24,776</t>
  </si>
  <si>
    <t>$15,819 to $24,297</t>
  </si>
  <si>
    <t>$15,685 to $24,590</t>
  </si>
  <si>
    <t>$16,188 to $25,490</t>
  </si>
  <si>
    <t>$16,957 to $27,079</t>
  </si>
  <si>
    <t>$17,835 to $28,297</t>
  </si>
  <si>
    <t>$18,608 to $30,160</t>
  </si>
  <si>
    <t>$18,643 to $29,948</t>
  </si>
  <si>
    <t>$19,064 to $30,918</t>
  </si>
  <si>
    <t>$19,546 to $30,825</t>
  </si>
  <si>
    <t>$19,432 to $30,672</t>
  </si>
  <si>
    <t>$19,444 to $30,978</t>
  </si>
  <si>
    <t>$19,748 to $32,070</t>
  </si>
  <si>
    <t>$19,607 to $30,397</t>
  </si>
  <si>
    <t>$18,937 to $29,483</t>
  </si>
  <si>
    <t>$18,850 to $29,279</t>
  </si>
  <si>
    <t>$18,972 to $29,300</t>
  </si>
  <si>
    <t>$19,382 to $29,875</t>
  </si>
  <si>
    <t>$19,357 to $30,393</t>
  </si>
  <si>
    <t>$19,994 to $31,763</t>
  </si>
  <si>
    <t>$20,328 to $32,510</t>
  </si>
  <si>
    <t>$20,644 to $32,159</t>
  </si>
  <si>
    <t>$19,669 to $30,970</t>
  </si>
  <si>
    <t>$19,504 to $30,993</t>
  </si>
  <si>
    <t>$19,392 to $30,045</t>
  </si>
  <si>
    <t>$19,307 to $31,005</t>
  </si>
  <si>
    <t>$19,334 to $30,225</t>
  </si>
  <si>
    <t>$19,509 to $31,143</t>
  </si>
  <si>
    <t>$20,121 to $31,763</t>
  </si>
  <si>
    <t>$19,978 to $31,989</t>
  </si>
  <si>
    <t>$19,984 to $31,968</t>
  </si>
  <si>
    <t>$21,064 to $33,788</t>
  </si>
  <si>
    <t>$20,523 to $32,414</t>
  </si>
  <si>
    <t>$20,688 to $32,707</t>
  </si>
  <si>
    <t>$20,757 to $32,636</t>
  </si>
  <si>
    <t>$21,048 to $34,300</t>
  </si>
  <si>
    <t>$24,727 or more</t>
  </si>
  <si>
    <t>$25,209 or more</t>
  </si>
  <si>
    <t>$25,035 or more</t>
  </si>
  <si>
    <t>$24,790 or more</t>
  </si>
  <si>
    <t>$24,297 or more</t>
  </si>
  <si>
    <t>$24,590 or more</t>
  </si>
  <si>
    <t>$25,495 or more</t>
  </si>
  <si>
    <t>$27,089 or more</t>
  </si>
  <si>
    <t>$28,302 or more</t>
  </si>
  <si>
    <t>$30,164 or more</t>
  </si>
  <si>
    <t>$29,948 or more</t>
  </si>
  <si>
    <t>$30,918 or more</t>
  </si>
  <si>
    <t>$30,825 or more</t>
  </si>
  <si>
    <t>$30,672 or more</t>
  </si>
  <si>
    <t>$30,997 or more</t>
  </si>
  <si>
    <t>$32,081 or more</t>
  </si>
  <si>
    <t>$30,404 or more</t>
  </si>
  <si>
    <t>$29,488 or more</t>
  </si>
  <si>
    <t>$29,314 or more</t>
  </si>
  <si>
    <t>$29,876 or more</t>
  </si>
  <si>
    <t>$30,396 or more</t>
  </si>
  <si>
    <t>$31,764 or more</t>
  </si>
  <si>
    <t>$32,514 or more</t>
  </si>
  <si>
    <t>$32,161 or more</t>
  </si>
  <si>
    <t>$30,972 or more</t>
  </si>
  <si>
    <t>$30,045 or more</t>
  </si>
  <si>
    <t>$31,006 or more</t>
  </si>
  <si>
    <t>$30,226 or more</t>
  </si>
  <si>
    <t>$31,155 or more</t>
  </si>
  <si>
    <t>$31,763 or more</t>
  </si>
  <si>
    <t>$32,023 or more</t>
  </si>
  <si>
    <t>$31,977 or more</t>
  </si>
  <si>
    <t>$33,797 or more</t>
  </si>
  <si>
    <t>$32,416 or more</t>
  </si>
  <si>
    <t>$32,735 or more</t>
  </si>
  <si>
    <t>$32,637 or more</t>
  </si>
  <si>
    <t>$34,306 or more</t>
  </si>
  <si>
    <t>$9,641 or less</t>
  </si>
  <si>
    <t>$9,718 or less</t>
  </si>
  <si>
    <t>$9,940 or less</t>
  </si>
  <si>
    <t>$9,913 or less</t>
  </si>
  <si>
    <t>$9,689 or less</t>
  </si>
  <si>
    <t>$9,831 or less</t>
  </si>
  <si>
    <t>$9,853 or less</t>
  </si>
  <si>
    <t>$10,110 or less</t>
  </si>
  <si>
    <t>$10,443 or less</t>
  </si>
  <si>
    <t>$10,716 or less</t>
  </si>
  <si>
    <t>$10,651 or less</t>
  </si>
  <si>
    <t>$11,083 or less</t>
  </si>
  <si>
    <t>$10,799 or less</t>
  </si>
  <si>
    <t>$11,212 or less</t>
  </si>
  <si>
    <t>$10,911 or less</t>
  </si>
  <si>
    <t>$10,920 or less</t>
  </si>
  <si>
    <t>$10,733 or less</t>
  </si>
  <si>
    <t>$11,271 or less</t>
  </si>
  <si>
    <t>$11,383 or less</t>
  </si>
  <si>
    <t>$11,566 or less</t>
  </si>
  <si>
    <t>$11,489 or less</t>
  </si>
  <si>
    <t>$11,675 or less</t>
  </si>
  <si>
    <t>$11,926 or less</t>
  </si>
  <si>
    <t>$12,210 or less</t>
  </si>
  <si>
    <t>$12,063 or less</t>
  </si>
  <si>
    <t>$12,014 or less</t>
  </si>
  <si>
    <t>$11,826 or less</t>
  </si>
  <si>
    <t>$12,203 or less</t>
  </si>
  <si>
    <t>$12,191 or less</t>
  </si>
  <si>
    <t>$12,061 or less</t>
  </si>
  <si>
    <t>$12,337 or less</t>
  </si>
  <si>
    <t>$12,161 or less</t>
  </si>
  <si>
    <t>$12,148 or less</t>
  </si>
  <si>
    <t>$12,931 or less</t>
  </si>
  <si>
    <t>$12,797 or less</t>
  </si>
  <si>
    <t>$12,649 or less</t>
  </si>
  <si>
    <t>$12,491 or less</t>
  </si>
  <si>
    <t>$9,641 to $13,487</t>
  </si>
  <si>
    <t>$9,718 to $13,525</t>
  </si>
  <si>
    <t>$9,944 to $13,737</t>
  </si>
  <si>
    <t>$9,913 to $13,892</t>
  </si>
  <si>
    <t>$9,689 to $13,732</t>
  </si>
  <si>
    <t>$9,831 to $13,626</t>
  </si>
  <si>
    <t>$9,853 to $13,969</t>
  </si>
  <si>
    <t>$10,110 to $14,374</t>
  </si>
  <si>
    <t>$10,443 to $14,771</t>
  </si>
  <si>
    <t>$10,723 to $15,472</t>
  </si>
  <si>
    <t>$10,651 to $15,516</t>
  </si>
  <si>
    <t>$10,782 to $15,750</t>
  </si>
  <si>
    <t>$11,085 to $16,242</t>
  </si>
  <si>
    <t>$10,799 to $15,950</t>
  </si>
  <si>
    <t>$11,214 to $16,528</t>
  </si>
  <si>
    <t>$10,911 to $16,768</t>
  </si>
  <si>
    <t>$10,920 to $16,670</t>
  </si>
  <si>
    <t>$10,738 to $16,285</t>
  </si>
  <si>
    <t>$11,274 to $16,680</t>
  </si>
  <si>
    <t>$11,383 to $17,010</t>
  </si>
  <si>
    <t>$11,568 to $17,068</t>
  </si>
  <si>
    <t>$11,489 to $17,105</t>
  </si>
  <si>
    <t>$11,690 to $17,751</t>
  </si>
  <si>
    <t>$11,926 to $17,798</t>
  </si>
  <si>
    <t>$12,215 to $17,761</t>
  </si>
  <si>
    <t>$12,076 to $17,480</t>
  </si>
  <si>
    <t>$12,022 to $17,316</t>
  </si>
  <si>
    <t>$11,826 to $17,195</t>
  </si>
  <si>
    <t>$12,203 to $17,353</t>
  </si>
  <si>
    <t>$12,195 to $17,312</t>
  </si>
  <si>
    <t>$12,061 to $17,547</t>
  </si>
  <si>
    <t>$12,344 to $18,263</t>
  </si>
  <si>
    <t>$12,161 to $17,563</t>
  </si>
  <si>
    <t>$12,150 to $17,585</t>
  </si>
  <si>
    <t>$12,931 to $19,223</t>
  </si>
  <si>
    <t>$12,797 to $18,492</t>
  </si>
  <si>
    <t>$12,578 to $18,657</t>
  </si>
  <si>
    <t>$12,654 to $18,316</t>
  </si>
  <si>
    <t>$12,491 to $18,324</t>
  </si>
  <si>
    <t>$13,487 to $19,364</t>
  </si>
  <si>
    <t>$13,525 to $19,441</t>
  </si>
  <si>
    <t>$13,745 to $19,838</t>
  </si>
  <si>
    <t>$13,896 to $20,263</t>
  </si>
  <si>
    <t>$13,732 to $20,411</t>
  </si>
  <si>
    <t>$13,626 to $20,092</t>
  </si>
  <si>
    <t>$13,969 to $21,054</t>
  </si>
  <si>
    <t>$14,381 to $21,983</t>
  </si>
  <si>
    <t>$14,773 to $23,099</t>
  </si>
  <si>
    <t>$15,478 to $24,303</t>
  </si>
  <si>
    <t>$15,516 to $24,305</t>
  </si>
  <si>
    <t>$15,750 to $24,830</t>
  </si>
  <si>
    <t>$16,244 to $25,099</t>
  </si>
  <si>
    <t>$15,951 to $25,169</t>
  </si>
  <si>
    <t>$16,528 to $25,208</t>
  </si>
  <si>
    <t>$16,770 to $25,427</t>
  </si>
  <si>
    <t>$16,670 to $25,486</t>
  </si>
  <si>
    <t>$16,289 to $24,566</t>
  </si>
  <si>
    <t>$16,683 to $24,714</t>
  </si>
  <si>
    <t>$17,014 to $24,611</t>
  </si>
  <si>
    <t>$17,071 to $24,973</t>
  </si>
  <si>
    <t>$17,108 to $25,034</t>
  </si>
  <si>
    <t>$17,752 to $26,357</t>
  </si>
  <si>
    <t>$17,811 to $26,532</t>
  </si>
  <si>
    <t>$17,761 to $26,849</t>
  </si>
  <si>
    <t>$17,480 to $25,859</t>
  </si>
  <si>
    <t>$17,316 to $25,329</t>
  </si>
  <si>
    <t>$17,195 to $25,046</t>
  </si>
  <si>
    <t>$17,353 to $25,504</t>
  </si>
  <si>
    <t>$17,314 to $25,208</t>
  </si>
  <si>
    <t>$17,549 to $26,349</t>
  </si>
  <si>
    <t>$18,264 to $26,469</t>
  </si>
  <si>
    <t>$17,564 to $25,828</t>
  </si>
  <si>
    <t>$17,587 to $25,825</t>
  </si>
  <si>
    <t>$19,223 to $27,891</t>
  </si>
  <si>
    <t>$18,508 to $27,023</t>
  </si>
  <si>
    <t>$18,657 to $27,639</t>
  </si>
  <si>
    <t>$18,316 to $27,116</t>
  </si>
  <si>
    <t>$18,347 to $27,732</t>
  </si>
  <si>
    <t>$19,364 to $30,098</t>
  </si>
  <si>
    <t>$19,441 to $30,787</t>
  </si>
  <si>
    <t>$19,838 to $30,979</t>
  </si>
  <si>
    <t>$20,267 to $32,010</t>
  </si>
  <si>
    <t>$20,418 to $32,258</t>
  </si>
  <si>
    <t>$20,092 to $32,448</t>
  </si>
  <si>
    <t>$21,067 to $33,742</t>
  </si>
  <si>
    <t>$21,985 to $35,972</t>
  </si>
  <si>
    <t>$23,102 to $37,577</t>
  </si>
  <si>
    <t>$24,310 to $39,966</t>
  </si>
  <si>
    <t>$24,305 to $40,151</t>
  </si>
  <si>
    <t>$24,835 to $40,517</t>
  </si>
  <si>
    <t>$25,099 to $40,735</t>
  </si>
  <si>
    <t>$25,171 to $40,475</t>
  </si>
  <si>
    <t>$25,208 to $41,395</t>
  </si>
  <si>
    <t>$25,428 to $41,961</t>
  </si>
  <si>
    <t>$25,488 to $40,724</t>
  </si>
  <si>
    <t>$24,575 to $39,972</t>
  </si>
  <si>
    <t>$24,715 to $39,618</t>
  </si>
  <si>
    <t>$24,613 to $38,777</t>
  </si>
  <si>
    <t>$24,987 to $39,579</t>
  </si>
  <si>
    <t>$25,034 to $40,457</t>
  </si>
  <si>
    <t>$26,357 to $42,136</t>
  </si>
  <si>
    <t>$26,538 to $42,849</t>
  </si>
  <si>
    <t>$26,852 to $42,396</t>
  </si>
  <si>
    <t>$25,859 to $40,487</t>
  </si>
  <si>
    <t>$25,329 to $41,089</t>
  </si>
  <si>
    <t>$25,046 to $39,779</t>
  </si>
  <si>
    <t>$25,516 to $39,944</t>
  </si>
  <si>
    <t>$25,221 to $39,742</t>
  </si>
  <si>
    <t>$26,376 to $41,539</t>
  </si>
  <si>
    <t>$26,480 to $41,962</t>
  </si>
  <si>
    <t>$25,830 to $41,133</t>
  </si>
  <si>
    <t>$25,826 to $40,873</t>
  </si>
  <si>
    <t>$27,895 to $43,892</t>
  </si>
  <si>
    <t>$27,033 to $43,034</t>
  </si>
  <si>
    <t>$27,653 to $43,779</t>
  </si>
  <si>
    <t>$27,123 to $42,767</t>
  </si>
  <si>
    <t>$27,733 to $45,820</t>
  </si>
  <si>
    <t>$30,103 or more</t>
  </si>
  <si>
    <t>$30,800 or more</t>
  </si>
  <si>
    <t>$30,998 or more</t>
  </si>
  <si>
    <t>$32,017 or more</t>
  </si>
  <si>
    <t>$32,258 or more</t>
  </si>
  <si>
    <t>$32,462 or more</t>
  </si>
  <si>
    <t>$33,747 or more</t>
  </si>
  <si>
    <t>$35,972 or more</t>
  </si>
  <si>
    <t>$37,623 or more</t>
  </si>
  <si>
    <t>$39,970 or more</t>
  </si>
  <si>
    <t>$40,156 or more</t>
  </si>
  <si>
    <t>$40,525 or more</t>
  </si>
  <si>
    <t>$40,765 or more</t>
  </si>
  <si>
    <t>$40,477 or more</t>
  </si>
  <si>
    <t>$41,395 or more</t>
  </si>
  <si>
    <t>$41,964 or more</t>
  </si>
  <si>
    <t>$40,733 or more</t>
  </si>
  <si>
    <t>$39,972 or more</t>
  </si>
  <si>
    <t>$39,639 or more</t>
  </si>
  <si>
    <t>$38,790 or more</t>
  </si>
  <si>
    <t>$39,592 or more</t>
  </si>
  <si>
    <t>$40,457 or more</t>
  </si>
  <si>
    <t>$42,141 or more</t>
  </si>
  <si>
    <t>$42,862 or more</t>
  </si>
  <si>
    <t>$42,396 or more</t>
  </si>
  <si>
    <t>$40,487 or more</t>
  </si>
  <si>
    <t>$41,090 or more</t>
  </si>
  <si>
    <t>$39,780 or more</t>
  </si>
  <si>
    <t>$39,944 or more</t>
  </si>
  <si>
    <t>$39,757 or more</t>
  </si>
  <si>
    <t>$41,553 or more</t>
  </si>
  <si>
    <t>$41,979 or more</t>
  </si>
  <si>
    <t>$41,133 or more</t>
  </si>
  <si>
    <t>$40,886 or more</t>
  </si>
  <si>
    <t>$43,896 or more</t>
  </si>
  <si>
    <t>$43,037 or more</t>
  </si>
  <si>
    <t>$43,784 or more</t>
  </si>
  <si>
    <t>$42,781 or more</t>
  </si>
  <si>
    <t>$45,838 or more</t>
  </si>
  <si>
    <r>
      <t>Receipt of Income from Government and Private-Sector Pensions</t>
    </r>
    <r>
      <rPr>
        <b/>
        <vertAlign val="superscript"/>
        <sz val="11"/>
        <color indexed="8"/>
        <rFont val="Calibri"/>
        <family val="2"/>
      </rPr>
      <t>1</t>
    </r>
    <r>
      <rPr>
        <b/>
        <sz val="11"/>
        <color indexed="8"/>
        <rFont val="Calibri"/>
        <family val="2"/>
      </rPr>
      <t xml:space="preserve"> for the Lowest Income Quintile, 1975–2013</t>
    </r>
  </si>
  <si>
    <r>
      <t>Receipt of Income from Government and Private-Sector Pensions</t>
    </r>
    <r>
      <rPr>
        <b/>
        <vertAlign val="superscript"/>
        <sz val="11"/>
        <color indexed="8"/>
        <rFont val="Calibri"/>
        <family val="2"/>
      </rPr>
      <t>1</t>
    </r>
    <r>
      <rPr>
        <b/>
        <sz val="11"/>
        <color indexed="8"/>
        <rFont val="Calibri"/>
        <family val="2"/>
      </rPr>
      <t xml:space="preserve"> for the Second Income Quintile, 1975–2013</t>
    </r>
  </si>
  <si>
    <r>
      <t>Receipt of Income from Government and Private-Sector Pensions</t>
    </r>
    <r>
      <rPr>
        <b/>
        <vertAlign val="superscript"/>
        <sz val="11"/>
        <color indexed="8"/>
        <rFont val="Calibri"/>
        <family val="2"/>
      </rPr>
      <t>1</t>
    </r>
    <r>
      <rPr>
        <b/>
        <sz val="11"/>
        <color indexed="8"/>
        <rFont val="Calibri"/>
        <family val="2"/>
      </rPr>
      <t xml:space="preserve"> for the Middle Income Quintile, 1975–2013</t>
    </r>
  </si>
  <si>
    <r>
      <t>Receipt of Income from Government and Private-Sector Pensions</t>
    </r>
    <r>
      <rPr>
        <b/>
        <vertAlign val="superscript"/>
        <sz val="11"/>
        <color indexed="8"/>
        <rFont val="Calibri"/>
        <family val="2"/>
      </rPr>
      <t>1</t>
    </r>
    <r>
      <rPr>
        <b/>
        <sz val="11"/>
        <color indexed="8"/>
        <rFont val="Calibri"/>
        <family val="2"/>
      </rPr>
      <t xml:space="preserve"> for the Fourth Income Quintile, 1975–2013</t>
    </r>
  </si>
  <si>
    <r>
      <t>Receipt of Income from Government and Private-Sector Pensions</t>
    </r>
    <r>
      <rPr>
        <b/>
        <vertAlign val="superscript"/>
        <sz val="11"/>
        <color indexed="8"/>
        <rFont val="Calibri"/>
        <family val="2"/>
      </rPr>
      <t>1</t>
    </r>
    <r>
      <rPr>
        <b/>
        <sz val="11"/>
        <color indexed="8"/>
        <rFont val="Calibri"/>
        <family val="2"/>
      </rPr>
      <t xml:space="preserve"> for the Highest Income Quintile, 1975–2013</t>
    </r>
  </si>
  <si>
    <r>
      <t>Retirees</t>
    </r>
    <r>
      <rPr>
        <i/>
        <vertAlign val="superscript"/>
        <sz val="11"/>
        <color indexed="8"/>
        <rFont val="Calibri"/>
        <family val="2"/>
      </rPr>
      <t>2</t>
    </r>
    <r>
      <rPr>
        <i/>
        <sz val="11"/>
        <color indexed="8"/>
        <rFont val="Calibri"/>
        <family val="2"/>
      </rPr>
      <t xml:space="preserve"> in households where the household head has some college or associate's degree education, on per capita basis,</t>
    </r>
    <r>
      <rPr>
        <i/>
        <vertAlign val="superscript"/>
        <sz val="11"/>
        <color indexed="8"/>
        <rFont val="Calibri"/>
        <family val="2"/>
      </rPr>
      <t>3</t>
    </r>
    <r>
      <rPr>
        <i/>
        <sz val="11"/>
        <color indexed="8"/>
        <rFont val="Calibri"/>
        <family val="2"/>
      </rPr>
      <t xml:space="preserve"> 2013 dollars</t>
    </r>
  </si>
  <si>
    <t>65 years or older</t>
  </si>
  <si>
    <r>
      <rPr>
        <vertAlign val="superscript"/>
        <sz val="11"/>
        <color indexed="8"/>
        <rFont val="Calibri"/>
        <family val="2"/>
      </rPr>
      <t>1</t>
    </r>
    <r>
      <rPr>
        <sz val="11"/>
        <color indexed="8"/>
        <rFont val="Calibri"/>
        <family val="2"/>
      </rPr>
      <t>Individuals aged 65 or older with nonzero income and not working; for married couples, neither the individual nor the spouse was working. Sample excludes highest 1 percent and lowest 1 percent of the income distribution.</t>
    </r>
  </si>
  <si>
    <r>
      <rPr>
        <vertAlign val="superscript"/>
        <sz val="11"/>
        <color indexed="8"/>
        <rFont val="Calibri"/>
        <family val="2"/>
      </rPr>
      <t>1</t>
    </r>
    <r>
      <rPr>
        <sz val="11"/>
        <color indexed="8"/>
        <rFont val="Calibri"/>
        <family val="2"/>
      </rPr>
      <t>Individuals aged 65 or older with nonzero income and not working; for married couples, neither the individual nor the spouse was working. Sample excludes the lowest 1 percent of the income distribution.</t>
    </r>
  </si>
  <si>
    <r>
      <rPr>
        <vertAlign val="superscript"/>
        <sz val="11"/>
        <color indexed="8"/>
        <rFont val="Calibri"/>
        <family val="2"/>
      </rPr>
      <t>1</t>
    </r>
    <r>
      <rPr>
        <sz val="11"/>
        <color indexed="8"/>
        <rFont val="Calibri"/>
        <family val="2"/>
      </rPr>
      <t>Individuals aged 65 or older with nonzero income and not working; for married couples, neither the individual nor the spouse was working.</t>
    </r>
  </si>
  <si>
    <r>
      <rPr>
        <vertAlign val="superscript"/>
        <sz val="11"/>
        <color indexed="8"/>
        <rFont val="Calibri"/>
        <family val="2"/>
      </rPr>
      <t>1</t>
    </r>
    <r>
      <rPr>
        <sz val="11"/>
        <color indexed="8"/>
        <rFont val="Calibri"/>
        <family val="2"/>
      </rPr>
      <t>Individuals aged 65 or older with nonzero income and not working; for married couples, neither the individual nor the spouse was working. Sample excludes the highest 1 percent of the income distribution.</t>
    </r>
  </si>
  <si>
    <r>
      <t>2</t>
    </r>
    <r>
      <rPr>
        <sz val="11"/>
        <color indexed="8"/>
        <rFont val="Calibri"/>
        <family val="2"/>
      </rPr>
      <t>Individuals aged 65 or older with nonzero income and not working; for married couples, neither the individual nor the spouse was working. Sample excludes highest 1 percent and lowest 1 percent of the income distribution.</t>
    </r>
  </si>
  <si>
    <r>
      <t>2</t>
    </r>
    <r>
      <rPr>
        <sz val="11"/>
        <color indexed="8"/>
        <rFont val="Calibri"/>
        <family val="2"/>
      </rPr>
      <t>Individuals aged 65 or older with nonzero income and not working; for married couples, neither the individual nor the spouse was working. Sample excludes the lowest 1 percent of the income distribution.</t>
    </r>
  </si>
  <si>
    <r>
      <t>2</t>
    </r>
    <r>
      <rPr>
        <sz val="11"/>
        <color indexed="8"/>
        <rFont val="Calibri"/>
        <family val="2"/>
      </rPr>
      <t>Individuals aged 65 or older with nonzero income and not working; for married couples, neither the individual nor the spouse was working.</t>
    </r>
  </si>
  <si>
    <r>
      <t>2</t>
    </r>
    <r>
      <rPr>
        <sz val="11"/>
        <color indexed="8"/>
        <rFont val="Calibri"/>
        <family val="2"/>
      </rPr>
      <t>Individuals aged 65 or older with nonzero income and not working; for married couples, neither the individual nor the spouse was working. Sample excludes the highest 1 percent of the income distribution.</t>
    </r>
  </si>
  <si>
    <r>
      <rPr>
        <vertAlign val="superscript"/>
        <sz val="11"/>
        <color indexed="8"/>
        <rFont val="Calibri"/>
        <family val="2"/>
      </rPr>
      <t>2</t>
    </r>
    <r>
      <rPr>
        <sz val="11"/>
        <color indexed="8"/>
        <rFont val="Calibri"/>
        <family val="2"/>
      </rPr>
      <t>Individuals aged 65 or older with nonzero income and not working; for married couples, neither the individual nor the spouse was working. Sample excludes highest 1 percent and lowest 1 percent of the income distribution.</t>
    </r>
  </si>
  <si>
    <t>Note: Individuals aged 65 or older with nonzero income and not working; for married couples, neither the individual nor the spouse was working. Sample excludes highest 1 percent and lowest 1 percent of the income distribution.</t>
  </si>
  <si>
    <r>
      <t>3</t>
    </r>
    <r>
      <rPr>
        <sz val="11"/>
        <color indexed="8"/>
        <rFont val="Calibri"/>
        <family val="2"/>
      </rPr>
      <t>Individuals aged 65 or older with nonzero income and not working; for married couples, neither the individual nor the spouse was working. Sample excludes highest 1 percent and lowest 1 percent of the income distribution.</t>
    </r>
  </si>
  <si>
    <r>
      <rPr>
        <vertAlign val="superscript"/>
        <sz val="11"/>
        <color indexed="8"/>
        <rFont val="Calibri"/>
        <family val="2"/>
      </rPr>
      <t>3</t>
    </r>
    <r>
      <rPr>
        <sz val="11"/>
        <color indexed="8"/>
        <rFont val="Calibri"/>
        <family val="2"/>
      </rPr>
      <t>Individuals aged 65 or older with nonzero income and not working; for married couples, neither the individual nor the spouse was working. Sample excludes highest 1 percent and lowest 1 percent of the income distribution.</t>
    </r>
  </si>
  <si>
    <r>
      <t xml:space="preserve">Suggested citation: Brady, Peter, and Michael Bogdan. 2014. “A Look at Private-Sector Retirement Plan Income after ERISA in 2013.” </t>
    </r>
    <r>
      <rPr>
        <i/>
        <sz val="11"/>
        <color indexed="8"/>
        <rFont val="Calibri"/>
        <family val="2"/>
      </rPr>
      <t>ICI Research Perspective</t>
    </r>
    <r>
      <rPr>
        <sz val="11"/>
        <color theme="1"/>
        <rFont val="Calibri"/>
        <family val="2"/>
      </rPr>
      <t xml:space="preserve"> 20, no. 7 (October). Available at www.ici.org/pdf/per20-07.pdf.</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</si>
</sst>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quot;$&quot;#,##0"/>
    <numFmt numFmtId="167" formatCode="0.0"/>
    <numFmt numFmtId="168" formatCode="_(&quot;$&quot;* #,##0_);_(&quot;$&quot;* \(#,##0\);_(&quot;$&quot;* &quot;-&quot;??_);_(@_)"/>
    <numFmt numFmtId="169" formatCode="_(* #,##0.0_);_(* \(#,##0.0\);_(* &quot;-&quot;??_);_(@_)"/>
    <numFmt numFmtId="170" formatCode="_(* #,##0_);_(* \(#,##0\);_(* &quot;-&quot;??_);_(@_)"/>
  </numFmts>
  <fonts count="55">
    <font>
      <sz val="11"/>
      <color theme="1"/>
      <name val="Calibri"/>
      <family val="2"/>
    </font>
    <font>
      <sz val="12"/>
      <color indexed="8"/>
      <name val="Calibri"/>
      <family val="2"/>
    </font>
    <font>
      <sz val="10"/>
      <name val="Arial"/>
      <family val="2"/>
    </font>
    <font>
      <i/>
      <sz val="11"/>
      <color indexed="8"/>
      <name val="Calibri"/>
      <family val="2"/>
    </font>
    <font>
      <i/>
      <vertAlign val="superscript"/>
      <sz val="11"/>
      <color indexed="8"/>
      <name val="Calibri"/>
      <family val="2"/>
    </font>
    <font>
      <vertAlign val="superscript"/>
      <sz val="11"/>
      <color indexed="8"/>
      <name val="Calibri"/>
      <family val="2"/>
    </font>
    <font>
      <sz val="11"/>
      <color indexed="8"/>
      <name val="Calibri"/>
      <family val="2"/>
    </font>
    <font>
      <b/>
      <sz val="11"/>
      <color indexed="8"/>
      <name val="Calibri"/>
      <family val="2"/>
    </font>
    <font>
      <b/>
      <vertAlign val="superscript"/>
      <sz val="11"/>
      <color indexed="8"/>
      <name val="Calibri"/>
      <family val="2"/>
    </font>
    <font>
      <sz val="11"/>
      <color indexed="8"/>
      <name val="Arial"/>
      <family val="2"/>
    </font>
    <font>
      <sz val="10"/>
      <color indexed="8"/>
      <name val="Arial Unicode MS"/>
      <family val="2"/>
    </font>
    <font>
      <b/>
      <sz val="12"/>
      <color indexed="8"/>
      <name val="Calibri"/>
      <family val="2"/>
    </font>
    <font>
      <sz val="11"/>
      <name val="Calibri"/>
      <family val="2"/>
    </font>
    <font>
      <b/>
      <sz val="12"/>
      <name val="Calibri"/>
      <family val="0"/>
    </font>
    <font>
      <sz val="10"/>
      <color indexed="8"/>
      <name val="Calibri"/>
      <family val="2"/>
    </font>
    <font>
      <i/>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Arial"/>
      <family val="2"/>
    </font>
    <font>
      <b/>
      <sz val="12"/>
      <color rgb="FF3F3F3F"/>
      <name val="Calibri"/>
      <family val="2"/>
    </font>
    <font>
      <sz val="10"/>
      <color theme="1"/>
      <name val="Arial Unicode MS"/>
      <family val="2"/>
    </font>
    <font>
      <b/>
      <sz val="18"/>
      <color theme="3"/>
      <name val="Cambria"/>
      <family val="2"/>
    </font>
    <font>
      <b/>
      <sz val="12"/>
      <color theme="1"/>
      <name val="Calibri"/>
      <family val="2"/>
    </font>
    <font>
      <sz val="12"/>
      <color rgb="FFFF0000"/>
      <name val="Calibri"/>
      <family val="2"/>
    </font>
    <font>
      <b/>
      <sz val="11"/>
      <color theme="1"/>
      <name val="Calibri"/>
      <family val="2"/>
    </font>
    <font>
      <i/>
      <sz val="11"/>
      <color theme="1"/>
      <name val="Calibri"/>
      <family val="2"/>
    </font>
    <font>
      <vertAlign val="superscript"/>
      <sz val="11"/>
      <color theme="1"/>
      <name val="Calibri"/>
      <family val="2"/>
    </font>
    <font>
      <i/>
      <vertAlign val="superscript"/>
      <sz val="11"/>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46"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7">
    <xf numFmtId="0" fontId="0" fillId="0" borderId="0" xfId="0" applyFont="1" applyAlignment="1">
      <alignment/>
    </xf>
    <xf numFmtId="164" fontId="0" fillId="0" borderId="0" xfId="44" applyNumberFormat="1" applyFont="1" applyAlignment="1">
      <alignment/>
    </xf>
    <xf numFmtId="0" fontId="50" fillId="0" borderId="0" xfId="0" applyFont="1" applyAlignment="1">
      <alignment/>
    </xf>
    <xf numFmtId="3" fontId="50" fillId="0" borderId="0" xfId="0" applyNumberFormat="1" applyFont="1" applyAlignment="1">
      <alignment/>
    </xf>
    <xf numFmtId="0" fontId="50" fillId="0" borderId="0" xfId="0" applyFont="1" applyBorder="1" applyAlignment="1">
      <alignment/>
    </xf>
    <xf numFmtId="3" fontId="50" fillId="0" borderId="0" xfId="0" applyNumberFormat="1" applyFont="1" applyBorder="1" applyAlignment="1">
      <alignment/>
    </xf>
    <xf numFmtId="168" fontId="0" fillId="0" borderId="0" xfId="47" applyNumberFormat="1" applyFont="1" applyBorder="1" applyAlignment="1">
      <alignment horizontal="left"/>
    </xf>
    <xf numFmtId="169" fontId="0" fillId="0" borderId="10" xfId="44" applyNumberFormat="1" applyFont="1" applyBorder="1" applyAlignment="1">
      <alignment/>
    </xf>
    <xf numFmtId="169" fontId="0" fillId="0" borderId="11" xfId="44" applyNumberFormat="1" applyFont="1" applyBorder="1" applyAlignment="1">
      <alignment/>
    </xf>
    <xf numFmtId="0" fontId="51" fillId="0" borderId="12" xfId="0" applyFont="1" applyBorder="1" applyAlignment="1">
      <alignment/>
    </xf>
    <xf numFmtId="0" fontId="51" fillId="0" borderId="0" xfId="0" applyFont="1" applyBorder="1" applyAlignment="1">
      <alignment/>
    </xf>
    <xf numFmtId="166" fontId="0" fillId="0" borderId="13" xfId="47" applyNumberFormat="1" applyFont="1" applyBorder="1" applyAlignment="1">
      <alignment/>
    </xf>
    <xf numFmtId="166" fontId="0" fillId="0" borderId="14" xfId="47" applyNumberFormat="1" applyFont="1" applyBorder="1" applyAlignment="1">
      <alignment/>
    </xf>
    <xf numFmtId="170" fontId="0" fillId="0" borderId="0" xfId="44" applyNumberFormat="1" applyFont="1" applyBorder="1" applyAlignment="1">
      <alignment/>
    </xf>
    <xf numFmtId="170" fontId="0" fillId="0" borderId="15" xfId="44" applyNumberFormat="1" applyFont="1" applyBorder="1" applyAlignment="1">
      <alignment/>
    </xf>
    <xf numFmtId="170" fontId="0" fillId="0" borderId="12" xfId="44" applyNumberFormat="1" applyFont="1" applyBorder="1" applyAlignment="1">
      <alignment/>
    </xf>
    <xf numFmtId="170" fontId="0" fillId="0" borderId="16" xfId="44" applyNumberFormat="1" applyFont="1" applyBorder="1" applyAlignment="1">
      <alignment/>
    </xf>
    <xf numFmtId="0" fontId="50" fillId="0" borderId="0" xfId="0" applyFont="1" applyBorder="1" applyAlignment="1">
      <alignment/>
    </xf>
    <xf numFmtId="3" fontId="50" fillId="0" borderId="0" xfId="0" applyNumberFormat="1" applyFont="1" applyBorder="1" applyAlignment="1">
      <alignment/>
    </xf>
    <xf numFmtId="0" fontId="48" fillId="0" borderId="0" xfId="0" applyFont="1" applyFill="1" applyAlignment="1">
      <alignment/>
    </xf>
    <xf numFmtId="0" fontId="31" fillId="0" borderId="0" xfId="0" applyFont="1" applyFill="1" applyAlignment="1">
      <alignment wrapText="1"/>
    </xf>
    <xf numFmtId="0" fontId="31" fillId="0" borderId="0" xfId="0" applyFont="1" applyFill="1" applyAlignment="1">
      <alignment/>
    </xf>
    <xf numFmtId="0" fontId="31" fillId="0" borderId="0" xfId="0" applyFont="1" applyFill="1" applyAlignment="1">
      <alignment horizontal="left"/>
    </xf>
    <xf numFmtId="9" fontId="0" fillId="0" borderId="0" xfId="61" applyFont="1" applyAlignment="1">
      <alignment horizontal="center"/>
    </xf>
    <xf numFmtId="10" fontId="0" fillId="0" borderId="0" xfId="61" applyNumberFormat="1" applyFont="1" applyAlignment="1">
      <alignment horizontal="center"/>
    </xf>
    <xf numFmtId="165" fontId="0" fillId="0" borderId="11" xfId="61" applyNumberFormat="1" applyFont="1" applyBorder="1" applyAlignment="1">
      <alignment/>
    </xf>
    <xf numFmtId="169" fontId="0" fillId="0" borderId="17" xfId="44" applyNumberFormat="1" applyFont="1" applyBorder="1" applyAlignment="1">
      <alignment/>
    </xf>
    <xf numFmtId="169" fontId="0" fillId="0" borderId="18" xfId="44" applyNumberFormat="1" applyFont="1" applyBorder="1" applyAlignment="1">
      <alignment/>
    </xf>
    <xf numFmtId="165" fontId="0" fillId="0" borderId="10" xfId="61" applyNumberFormat="1" applyFont="1" applyBorder="1" applyAlignment="1">
      <alignment/>
    </xf>
    <xf numFmtId="165" fontId="0" fillId="0" borderId="11" xfId="61" applyNumberFormat="1" applyFont="1" applyBorder="1" applyAlignment="1">
      <alignment/>
    </xf>
    <xf numFmtId="165" fontId="0" fillId="0" borderId="19" xfId="61" applyNumberFormat="1" applyFont="1" applyBorder="1" applyAlignment="1">
      <alignment/>
    </xf>
    <xf numFmtId="0" fontId="0" fillId="0" borderId="0" xfId="0" applyFont="1" applyAlignment="1">
      <alignment/>
    </xf>
    <xf numFmtId="0" fontId="0" fillId="0" borderId="20" xfId="0" applyFont="1" applyBorder="1" applyAlignment="1">
      <alignment horizontal="center"/>
    </xf>
    <xf numFmtId="0" fontId="0" fillId="0" borderId="20" xfId="0" applyBorder="1" applyAlignment="1">
      <alignment/>
    </xf>
    <xf numFmtId="0" fontId="0" fillId="0" borderId="21" xfId="0" applyFont="1" applyBorder="1" applyAlignment="1">
      <alignment horizontal="center"/>
    </xf>
    <xf numFmtId="0" fontId="12" fillId="0" borderId="21" xfId="0" applyFont="1" applyBorder="1" applyAlignment="1">
      <alignment/>
    </xf>
    <xf numFmtId="0" fontId="0" fillId="0" borderId="21" xfId="0" applyBorder="1" applyAlignment="1">
      <alignment/>
    </xf>
    <xf numFmtId="0" fontId="31" fillId="0" borderId="20" xfId="0" applyFont="1" applyFill="1" applyBorder="1" applyAlignment="1">
      <alignment vertical="top"/>
    </xf>
    <xf numFmtId="0" fontId="31" fillId="0" borderId="20" xfId="0" applyFont="1" applyFill="1" applyBorder="1" applyAlignment="1">
      <alignment/>
    </xf>
    <xf numFmtId="0" fontId="31" fillId="0" borderId="21" xfId="0" applyFont="1" applyFill="1" applyBorder="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22" xfId="0" applyFont="1" applyBorder="1" applyAlignment="1">
      <alignment/>
    </xf>
    <xf numFmtId="0" fontId="0" fillId="0" borderId="22" xfId="0" applyFont="1" applyBorder="1" applyAlignment="1">
      <alignment horizontal="center"/>
    </xf>
    <xf numFmtId="0" fontId="0" fillId="0" borderId="23" xfId="0" applyFont="1" applyBorder="1" applyAlignment="1">
      <alignment horizontal="center"/>
    </xf>
    <xf numFmtId="0" fontId="0" fillId="0" borderId="14" xfId="0" applyFont="1" applyBorder="1" applyAlignment="1">
      <alignment/>
    </xf>
    <xf numFmtId="9" fontId="0" fillId="0" borderId="0" xfId="0" applyNumberFormat="1" applyFont="1" applyAlignment="1">
      <alignment/>
    </xf>
    <xf numFmtId="0" fontId="0" fillId="0" borderId="15" xfId="0" applyFont="1" applyBorder="1" applyAlignment="1">
      <alignment/>
    </xf>
    <xf numFmtId="1" fontId="0" fillId="0" borderId="0" xfId="0" applyNumberFormat="1" applyFont="1" applyAlignment="1">
      <alignment horizontal="center"/>
    </xf>
    <xf numFmtId="2" fontId="0" fillId="0" borderId="0" xfId="0" applyNumberFormat="1" applyFont="1" applyAlignment="1">
      <alignment horizontal="center"/>
    </xf>
    <xf numFmtId="1" fontId="0" fillId="0" borderId="0" xfId="0" applyNumberFormat="1" applyFont="1" applyBorder="1" applyAlignment="1">
      <alignment horizontal="center"/>
    </xf>
    <xf numFmtId="0" fontId="0" fillId="0" borderId="16" xfId="0" applyFont="1" applyBorder="1" applyAlignment="1">
      <alignment/>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24" xfId="0" applyFont="1" applyBorder="1" applyAlignment="1">
      <alignment horizontal="center"/>
    </xf>
    <xf numFmtId="0" fontId="0" fillId="0" borderId="0" xfId="0" applyFont="1" applyAlignment="1">
      <alignment vertical="top"/>
    </xf>
    <xf numFmtId="0" fontId="51" fillId="0" borderId="0" xfId="0" applyFont="1" applyBorder="1" applyAlignment="1">
      <alignment wrapText="1"/>
    </xf>
    <xf numFmtId="0" fontId="51" fillId="0" borderId="0" xfId="0" applyFont="1" applyAlignment="1">
      <alignment wrapText="1"/>
    </xf>
    <xf numFmtId="3" fontId="0" fillId="0" borderId="0" xfId="0" applyNumberFormat="1" applyFont="1" applyAlignment="1">
      <alignment/>
    </xf>
    <xf numFmtId="1" fontId="0" fillId="0" borderId="0" xfId="0" applyNumberFormat="1" applyFont="1" applyAlignment="1">
      <alignment/>
    </xf>
    <xf numFmtId="0" fontId="0" fillId="0" borderId="24" xfId="0" applyFont="1" applyBorder="1" applyAlignment="1">
      <alignment horizontal="centerContinuous" wrapText="1"/>
    </xf>
    <xf numFmtId="0" fontId="0" fillId="0" borderId="25" xfId="0" applyFont="1" applyBorder="1" applyAlignment="1">
      <alignment horizontal="centerContinuous" wrapText="1"/>
    </xf>
    <xf numFmtId="3" fontId="0" fillId="0" borderId="25" xfId="0" applyNumberFormat="1" applyFont="1" applyBorder="1" applyAlignment="1">
      <alignment horizontal="centerContinuous" wrapText="1"/>
    </xf>
    <xf numFmtId="3" fontId="0" fillId="0" borderId="22" xfId="0" applyNumberFormat="1" applyFont="1" applyBorder="1" applyAlignment="1">
      <alignment horizontal="centerContinuous" wrapText="1"/>
    </xf>
    <xf numFmtId="1" fontId="0" fillId="0" borderId="25" xfId="0" applyNumberFormat="1" applyFont="1" applyBorder="1" applyAlignment="1">
      <alignment horizontal="centerContinuous" wrapText="1"/>
    </xf>
    <xf numFmtId="0" fontId="0" fillId="0" borderId="19" xfId="0" applyFont="1" applyBorder="1" applyAlignment="1">
      <alignment horizontal="centerContinuous" wrapText="1"/>
    </xf>
    <xf numFmtId="0" fontId="0" fillId="0" borderId="13" xfId="0" applyFont="1" applyBorder="1" applyAlignment="1">
      <alignment horizontal="centerContinuous" wrapText="1"/>
    </xf>
    <xf numFmtId="0" fontId="0" fillId="0" borderId="16" xfId="0" applyFont="1" applyBorder="1" applyAlignment="1">
      <alignment wrapText="1"/>
    </xf>
    <xf numFmtId="0" fontId="0" fillId="0" borderId="18" xfId="0" applyFont="1" applyBorder="1" applyAlignment="1">
      <alignment horizontal="right" wrapText="1"/>
    </xf>
    <xf numFmtId="0" fontId="0" fillId="0" borderId="23" xfId="0" applyFont="1" applyBorder="1" applyAlignment="1">
      <alignment horizontal="right" wrapText="1"/>
    </xf>
    <xf numFmtId="3" fontId="0" fillId="0" borderId="23" xfId="0" applyNumberFormat="1" applyFont="1" applyBorder="1" applyAlignment="1">
      <alignment horizontal="right" wrapText="1"/>
    </xf>
    <xf numFmtId="167" fontId="0" fillId="0" borderId="11"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167" fontId="0" fillId="0" borderId="18" xfId="0" applyNumberFormat="1" applyFont="1" applyBorder="1" applyAlignment="1">
      <alignment/>
    </xf>
    <xf numFmtId="3" fontId="0" fillId="0" borderId="12" xfId="0" applyNumberFormat="1" applyFont="1" applyBorder="1" applyAlignment="1">
      <alignment/>
    </xf>
    <xf numFmtId="3" fontId="0" fillId="0" borderId="16" xfId="0" applyNumberFormat="1" applyFont="1" applyBorder="1" applyAlignment="1">
      <alignment/>
    </xf>
    <xf numFmtId="0" fontId="52" fillId="0" borderId="0" xfId="0" applyFont="1" applyAlignment="1">
      <alignment/>
    </xf>
    <xf numFmtId="0" fontId="0" fillId="0" borderId="14" xfId="0" applyFont="1" applyBorder="1" applyAlignment="1">
      <alignment wrapText="1"/>
    </xf>
    <xf numFmtId="0" fontId="0" fillId="0" borderId="0" xfId="0" applyNumberFormat="1" applyFont="1" applyAlignment="1">
      <alignment/>
    </xf>
    <xf numFmtId="0" fontId="0" fillId="0" borderId="22" xfId="0" applyFont="1" applyBorder="1" applyAlignment="1">
      <alignment horizontal="left"/>
    </xf>
    <xf numFmtId="0" fontId="0" fillId="0" borderId="23" xfId="0" applyFont="1" applyBorder="1" applyAlignment="1">
      <alignment vertical="top" wrapText="1"/>
    </xf>
    <xf numFmtId="3" fontId="0" fillId="0" borderId="23" xfId="0" applyNumberFormat="1" applyFont="1" applyBorder="1" applyAlignment="1">
      <alignment vertical="top" wrapText="1"/>
    </xf>
    <xf numFmtId="0" fontId="0" fillId="0" borderId="24" xfId="0" applyFont="1" applyBorder="1" applyAlignment="1">
      <alignment vertical="top" wrapText="1"/>
    </xf>
    <xf numFmtId="3" fontId="0" fillId="0" borderId="0" xfId="0" applyNumberFormat="1" applyFont="1" applyBorder="1" applyAlignment="1">
      <alignment horizontal="left"/>
    </xf>
    <xf numFmtId="3" fontId="0" fillId="0" borderId="0" xfId="0" applyNumberFormat="1" applyFont="1" applyBorder="1" applyAlignment="1">
      <alignment/>
    </xf>
    <xf numFmtId="0" fontId="50" fillId="0" borderId="0" xfId="0" applyFont="1" applyBorder="1" applyAlignment="1">
      <alignment horizontal="left"/>
    </xf>
    <xf numFmtId="0" fontId="0" fillId="0" borderId="0" xfId="0" applyFont="1" applyAlignment="1">
      <alignment horizontal="left"/>
    </xf>
    <xf numFmtId="0" fontId="51" fillId="0" borderId="0" xfId="0" applyFont="1" applyAlignment="1">
      <alignment/>
    </xf>
    <xf numFmtId="0" fontId="53" fillId="0" borderId="0" xfId="0" applyFont="1" applyAlignment="1">
      <alignment wrapText="1"/>
    </xf>
    <xf numFmtId="0" fontId="50" fillId="0" borderId="0" xfId="0" applyFont="1" applyAlignment="1">
      <alignment horizontal="left" readingOrder="1"/>
    </xf>
    <xf numFmtId="0" fontId="51" fillId="0" borderId="0" xfId="0" applyFont="1" applyAlignment="1">
      <alignment/>
    </xf>
    <xf numFmtId="3" fontId="0" fillId="0" borderId="24" xfId="0" applyNumberFormat="1" applyFont="1" applyBorder="1" applyAlignment="1">
      <alignment horizontal="right" wrapText="1"/>
    </xf>
    <xf numFmtId="0" fontId="0" fillId="0" borderId="24" xfId="0" applyFont="1" applyBorder="1" applyAlignment="1">
      <alignment horizontal="right" wrapText="1"/>
    </xf>
    <xf numFmtId="1" fontId="0" fillId="0" borderId="0" xfId="0" applyNumberFormat="1" applyFont="1" applyBorder="1" applyAlignment="1">
      <alignment/>
    </xf>
    <xf numFmtId="0" fontId="13"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13" fillId="0" borderId="23" xfId="44" applyNumberFormat="1" applyFont="1" applyBorder="1" applyAlignment="1">
      <alignment horizontal="center" vertical="center" wrapText="1"/>
    </xf>
    <xf numFmtId="43" fontId="31" fillId="0" borderId="0" xfId="44" applyFont="1" applyBorder="1" applyAlignment="1">
      <alignment vertical="center"/>
    </xf>
    <xf numFmtId="0" fontId="31" fillId="0" borderId="0" xfId="0" applyFont="1" applyBorder="1" applyAlignment="1">
      <alignment horizontal="left"/>
    </xf>
    <xf numFmtId="0" fontId="31" fillId="0" borderId="0" xfId="0" applyFont="1" applyBorder="1" applyAlignment="1">
      <alignment horizontal="center" vertical="top" wrapText="1"/>
    </xf>
    <xf numFmtId="0" fontId="31" fillId="0" borderId="0" xfId="0" applyFont="1" applyBorder="1" applyAlignment="1">
      <alignment/>
    </xf>
    <xf numFmtId="0" fontId="31" fillId="0" borderId="0" xfId="0" applyFont="1" applyBorder="1" applyAlignment="1">
      <alignment vertical="top"/>
    </xf>
    <xf numFmtId="0" fontId="31" fillId="0" borderId="0" xfId="0" applyFont="1" applyBorder="1" applyAlignment="1">
      <alignment horizontal="left" vertical="top"/>
    </xf>
    <xf numFmtId="1" fontId="31" fillId="0" borderId="0" xfId="0" applyNumberFormat="1" applyFont="1" applyBorder="1" applyAlignment="1">
      <alignment horizontal="center" vertical="top" wrapText="1"/>
    </xf>
    <xf numFmtId="0" fontId="48" fillId="0" borderId="0" xfId="0" applyFont="1" applyBorder="1" applyAlignment="1">
      <alignment vertical="top"/>
    </xf>
    <xf numFmtId="0" fontId="48" fillId="0" borderId="0" xfId="0" applyFont="1" applyBorder="1" applyAlignment="1">
      <alignment horizontal="left" vertical="top"/>
    </xf>
    <xf numFmtId="167" fontId="31" fillId="0" borderId="0" xfId="0" applyNumberFormat="1" applyFont="1" applyBorder="1" applyAlignment="1">
      <alignment horizontal="center" vertical="top" wrapText="1"/>
    </xf>
    <xf numFmtId="0" fontId="0" fillId="0" borderId="20" xfId="0" applyBorder="1" applyAlignment="1">
      <alignment horizontal="left"/>
    </xf>
    <xf numFmtId="0" fontId="0" fillId="0" borderId="20" xfId="0" applyBorder="1" applyAlignment="1">
      <alignment horizontal="left" readingOrder="1"/>
    </xf>
    <xf numFmtId="166" fontId="0" fillId="0" borderId="13" xfId="45" applyNumberFormat="1" applyFont="1" applyBorder="1" applyAlignment="1">
      <alignment/>
    </xf>
    <xf numFmtId="166" fontId="0" fillId="0" borderId="14" xfId="45" applyNumberFormat="1" applyFont="1" applyBorder="1" applyAlignment="1">
      <alignment/>
    </xf>
    <xf numFmtId="0" fontId="0" fillId="0" borderId="23" xfId="0" applyBorder="1" applyAlignment="1">
      <alignment horizontal="right" wrapText="1"/>
    </xf>
    <xf numFmtId="3" fontId="0" fillId="0" borderId="24" xfId="0" applyNumberFormat="1" applyBorder="1" applyAlignment="1">
      <alignment horizontal="right" wrapText="1"/>
    </xf>
    <xf numFmtId="0" fontId="50" fillId="0" borderId="12" xfId="0" applyFont="1" applyBorder="1" applyAlignment="1">
      <alignment horizontal="left"/>
    </xf>
    <xf numFmtId="0" fontId="50" fillId="0" borderId="0" xfId="0" applyFont="1" applyAlignment="1">
      <alignment horizontal="center"/>
    </xf>
    <xf numFmtId="0" fontId="0" fillId="0" borderId="23" xfId="0" applyBorder="1" applyAlignment="1">
      <alignment horizontal="center" wrapText="1"/>
    </xf>
    <xf numFmtId="9" fontId="0" fillId="0" borderId="23" xfId="61" applyFont="1" applyBorder="1" applyAlignment="1">
      <alignment horizontal="center"/>
    </xf>
    <xf numFmtId="9" fontId="0" fillId="0" borderId="23" xfId="61" applyFont="1" applyBorder="1" applyAlignment="1">
      <alignment horizontal="center" wrapText="1"/>
    </xf>
    <xf numFmtId="0" fontId="0" fillId="0" borderId="0" xfId="0" applyAlignment="1">
      <alignment/>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0" fontId="0" fillId="0" borderId="0" xfId="0" applyAlignment="1">
      <alignment/>
    </xf>
    <xf numFmtId="0" fontId="50" fillId="0" borderId="0" xfId="0" applyFont="1" applyBorder="1" applyAlignment="1">
      <alignment horizontal="center"/>
    </xf>
    <xf numFmtId="0" fontId="50" fillId="0" borderId="0" xfId="0" applyFont="1" applyBorder="1" applyAlignment="1">
      <alignment wrapText="1"/>
    </xf>
    <xf numFmtId="0" fontId="50" fillId="0" borderId="21" xfId="0" applyFont="1" applyBorder="1" applyAlignment="1">
      <alignment horizontal="center"/>
    </xf>
    <xf numFmtId="0" fontId="50" fillId="0" borderId="21" xfId="0" applyFont="1" applyBorder="1" applyAlignment="1">
      <alignment wrapText="1"/>
    </xf>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48" fillId="0" borderId="21" xfId="0" applyFont="1" applyFill="1" applyBorder="1" applyAlignment="1">
      <alignment horizontal="left"/>
    </xf>
    <xf numFmtId="0" fontId="48" fillId="0" borderId="21" xfId="0" applyFont="1" applyFill="1" applyBorder="1" applyAlignment="1">
      <alignment horizontal="left" wrapText="1"/>
    </xf>
    <xf numFmtId="0" fontId="48" fillId="0" borderId="21" xfId="0" applyFont="1" applyFill="1" applyBorder="1" applyAlignment="1">
      <alignment wrapText="1"/>
    </xf>
    <xf numFmtId="0" fontId="0" fillId="0" borderId="0" xfId="0" applyFont="1" applyAlignment="1">
      <alignment/>
    </xf>
    <xf numFmtId="0" fontId="53" fillId="0" borderId="0" xfId="0" applyFont="1" applyAlignment="1">
      <alignment vertical="top" wrapText="1"/>
    </xf>
    <xf numFmtId="0" fontId="51" fillId="0" borderId="0" xfId="0" applyFont="1" applyAlignment="1">
      <alignment horizontal="left"/>
    </xf>
    <xf numFmtId="0" fontId="52" fillId="0" borderId="0" xfId="0" applyFont="1" applyAlignment="1">
      <alignment/>
    </xf>
    <xf numFmtId="0" fontId="0" fillId="0" borderId="0" xfId="0" applyFont="1" applyBorder="1" applyAlignment="1">
      <alignment vertical="top"/>
    </xf>
    <xf numFmtId="0" fontId="0" fillId="0" borderId="0" xfId="0" applyFont="1" applyAlignment="1">
      <alignment horizontal="left"/>
    </xf>
    <xf numFmtId="2" fontId="0" fillId="0" borderId="0" xfId="0" applyNumberFormat="1" applyFont="1" applyBorder="1" applyAlignment="1">
      <alignment horizontal="center"/>
    </xf>
    <xf numFmtId="0" fontId="50" fillId="0" borderId="0" xfId="0" applyFont="1" applyAlignment="1">
      <alignment horizontal="left"/>
    </xf>
    <xf numFmtId="0" fontId="6" fillId="0" borderId="0" xfId="0" applyFont="1" applyAlignment="1">
      <alignment horizontal="left"/>
    </xf>
    <xf numFmtId="0" fontId="1" fillId="0" borderId="0" xfId="0" applyNumberFormat="1" applyFont="1" applyAlignment="1">
      <alignment horizontal="left" vertical="top" wrapText="1"/>
    </xf>
    <xf numFmtId="0" fontId="0" fillId="0" borderId="0" xfId="0" applyAlignment="1">
      <alignment horizontal="left" wrapText="1"/>
    </xf>
    <xf numFmtId="0" fontId="0" fillId="0" borderId="0" xfId="0" applyFont="1" applyAlignment="1">
      <alignment horizontal="left" wrapText="1"/>
    </xf>
    <xf numFmtId="0" fontId="54" fillId="0" borderId="0" xfId="0" applyFont="1" applyAlignment="1">
      <alignment horizontal="left" wrapText="1"/>
    </xf>
    <xf numFmtId="0" fontId="48" fillId="0" borderId="0" xfId="0" applyFont="1" applyBorder="1" applyAlignment="1">
      <alignment horizontal="left" vertical="top" wrapText="1"/>
    </xf>
    <xf numFmtId="0" fontId="13" fillId="0" borderId="0" xfId="0" applyFont="1" applyBorder="1" applyAlignment="1">
      <alignment horizontal="left" vertical="center" wrapText="1"/>
    </xf>
    <xf numFmtId="0" fontId="0" fillId="0" borderId="0" xfId="0" applyAlignment="1">
      <alignment/>
    </xf>
    <xf numFmtId="0" fontId="15" fillId="0" borderId="12" xfId="0" applyFont="1" applyBorder="1" applyAlignment="1">
      <alignment horizontal="left" vertical="center" wrapText="1"/>
    </xf>
    <xf numFmtId="0" fontId="0" fillId="0" borderId="12" xfId="0" applyBorder="1" applyAlignment="1">
      <alignment horizontal="left" vertical="center"/>
    </xf>
    <xf numFmtId="0" fontId="13" fillId="0" borderId="23" xfId="44" applyNumberFormat="1" applyFont="1" applyBorder="1" applyAlignment="1">
      <alignment horizontal="left" vertical="center"/>
    </xf>
    <xf numFmtId="0" fontId="48" fillId="0" borderId="0" xfId="0" applyFont="1" applyBorder="1" applyAlignment="1">
      <alignment vertical="top" wrapText="1"/>
    </xf>
    <xf numFmtId="0" fontId="0" fillId="0" borderId="0" xfId="0" applyAlignment="1">
      <alignment vertical="top" wrapText="1"/>
    </xf>
    <xf numFmtId="0" fontId="51" fillId="0" borderId="12" xfId="0" applyFont="1" applyBorder="1" applyAlignment="1">
      <alignment horizontal="left"/>
    </xf>
    <xf numFmtId="0" fontId="0" fillId="0" borderId="23" xfId="0" applyFont="1" applyBorder="1" applyAlignment="1">
      <alignment horizontal="center"/>
    </xf>
    <xf numFmtId="0" fontId="0" fillId="0" borderId="19" xfId="0" applyBorder="1" applyAlignment="1">
      <alignment horizontal="center" wrapText="1"/>
    </xf>
    <xf numFmtId="0" fontId="0" fillId="0" borderId="18" xfId="0" applyFont="1" applyBorder="1" applyAlignment="1">
      <alignment horizontal="center" wrapText="1"/>
    </xf>
    <xf numFmtId="0" fontId="6" fillId="0" borderId="13" xfId="0" applyFont="1" applyBorder="1" applyAlignment="1">
      <alignment horizontal="left" wrapText="1"/>
    </xf>
    <xf numFmtId="0" fontId="0" fillId="0" borderId="13" xfId="0" applyFont="1" applyBorder="1" applyAlignment="1">
      <alignment horizontal="left" wrapText="1"/>
    </xf>
    <xf numFmtId="0" fontId="0" fillId="0" borderId="0" xfId="0" applyFont="1" applyAlignment="1">
      <alignment horizontal="left" vertical="top" wrapText="1"/>
    </xf>
    <xf numFmtId="0" fontId="51" fillId="0" borderId="0" xfId="0" applyFont="1" applyAlignment="1">
      <alignment horizontal="left" wrapText="1"/>
    </xf>
    <xf numFmtId="0" fontId="0" fillId="0" borderId="24" xfId="0" applyFont="1" applyBorder="1" applyAlignment="1">
      <alignment horizontal="center"/>
    </xf>
    <xf numFmtId="0" fontId="0" fillId="0" borderId="0" xfId="0" applyFont="1" applyAlignment="1">
      <alignment horizontal="left"/>
    </xf>
    <xf numFmtId="0" fontId="52" fillId="0" borderId="0" xfId="0" applyFont="1" applyAlignment="1">
      <alignment horizontal="left" wrapText="1"/>
    </xf>
    <xf numFmtId="0" fontId="51" fillId="0" borderId="12" xfId="0" applyFont="1" applyBorder="1" applyAlignment="1">
      <alignment wrapText="1"/>
    </xf>
    <xf numFmtId="0" fontId="0" fillId="0" borderId="22" xfId="0" applyFont="1" applyBorder="1" applyAlignment="1">
      <alignment horizontal="center"/>
    </xf>
    <xf numFmtId="0" fontId="0" fillId="0" borderId="24" xfId="0" applyFont="1" applyBorder="1" applyAlignment="1">
      <alignment horizontal="center" wrapText="1"/>
    </xf>
    <xf numFmtId="0" fontId="0" fillId="0" borderId="22" xfId="0" applyFont="1" applyBorder="1" applyAlignment="1">
      <alignment horizontal="center" wrapText="1"/>
    </xf>
    <xf numFmtId="0" fontId="0" fillId="0" borderId="25" xfId="0" applyFont="1" applyBorder="1" applyAlignment="1">
      <alignment horizontal="center" wrapText="1"/>
    </xf>
    <xf numFmtId="0" fontId="52" fillId="0" borderId="0" xfId="0" applyFont="1" applyAlignment="1">
      <alignment horizontal="left"/>
    </xf>
    <xf numFmtId="0" fontId="50" fillId="0" borderId="0" xfId="0" applyFont="1" applyAlignment="1">
      <alignment horizontal="left" wrapText="1"/>
    </xf>
    <xf numFmtId="0" fontId="6" fillId="0" borderId="0" xfId="0" applyFont="1" applyAlignment="1">
      <alignment horizontal="left" wrapText="1"/>
    </xf>
    <xf numFmtId="0" fontId="0" fillId="0" borderId="13" xfId="0" applyBorder="1" applyAlignment="1">
      <alignment horizontal="left" wrapText="1"/>
    </xf>
    <xf numFmtId="0" fontId="0" fillId="0" borderId="0" xfId="0" applyFont="1" applyBorder="1" applyAlignment="1">
      <alignment horizontal="left" wrapText="1"/>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xf>
    <xf numFmtId="0" fontId="0" fillId="0" borderId="12" xfId="0" applyFont="1" applyBorder="1" applyAlignment="1">
      <alignment horizontal="center"/>
    </xf>
    <xf numFmtId="0" fontId="52" fillId="0" borderId="0" xfId="0" applyFont="1" applyBorder="1" applyAlignment="1">
      <alignment horizontal="left" wrapText="1"/>
    </xf>
    <xf numFmtId="0" fontId="52" fillId="0" borderId="13" xfId="0" applyFont="1" applyBorder="1" applyAlignment="1">
      <alignment horizontal="left" wrapText="1"/>
    </xf>
    <xf numFmtId="0" fontId="0" fillId="0" borderId="25" xfId="0" applyFont="1" applyBorder="1" applyAlignment="1">
      <alignment horizontal="center"/>
    </xf>
    <xf numFmtId="0" fontId="6" fillId="0" borderId="0" xfId="0" applyNumberFormat="1"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B31"/>
  <sheetViews>
    <sheetView tabSelected="1" zoomScalePageLayoutView="0" workbookViewId="0" topLeftCell="A1">
      <selection activeCell="A2" sqref="A2"/>
    </sheetView>
  </sheetViews>
  <sheetFormatPr defaultColWidth="8.421875" defaultRowHeight="15"/>
  <cols>
    <col min="1" max="1" width="8.421875" style="31" customWidth="1"/>
    <col min="2" max="2" width="116.28125" style="31" bestFit="1" customWidth="1"/>
    <col min="3" max="16384" width="8.421875" style="31" customWidth="1"/>
  </cols>
  <sheetData>
    <row r="2" spans="1:2" ht="15">
      <c r="A2" s="129" t="s">
        <v>53</v>
      </c>
      <c r="B2" s="130" t="s">
        <v>54</v>
      </c>
    </row>
    <row r="3" spans="1:2" ht="15">
      <c r="A3" s="127"/>
      <c r="B3" s="128"/>
    </row>
    <row r="4" spans="1:2" ht="15">
      <c r="A4" s="34">
        <v>1</v>
      </c>
      <c r="B4" s="35" t="s">
        <v>195</v>
      </c>
    </row>
    <row r="5" spans="1:2" ht="15">
      <c r="A5" s="32">
        <v>2</v>
      </c>
      <c r="B5" s="33" t="s">
        <v>196</v>
      </c>
    </row>
    <row r="6" spans="1:2" ht="15">
      <c r="A6" s="32">
        <v>3</v>
      </c>
      <c r="B6" s="33" t="s">
        <v>197</v>
      </c>
    </row>
    <row r="7" spans="1:2" ht="15">
      <c r="A7" s="32">
        <v>4</v>
      </c>
      <c r="B7" s="33" t="s">
        <v>198</v>
      </c>
    </row>
    <row r="8" spans="1:2" ht="15">
      <c r="A8" s="32">
        <v>5</v>
      </c>
      <c r="B8" s="33" t="s">
        <v>199</v>
      </c>
    </row>
    <row r="9" spans="1:2" ht="15">
      <c r="A9" s="32">
        <v>6</v>
      </c>
      <c r="B9" s="33" t="s">
        <v>200</v>
      </c>
    </row>
    <row r="10" spans="1:2" ht="15">
      <c r="A10" s="32">
        <v>7</v>
      </c>
      <c r="B10" s="33" t="s">
        <v>201</v>
      </c>
    </row>
    <row r="11" spans="1:2" ht="15">
      <c r="A11" s="32">
        <v>8</v>
      </c>
      <c r="B11" s="33" t="s">
        <v>202</v>
      </c>
    </row>
    <row r="12" spans="1:2" ht="15">
      <c r="A12" s="32">
        <v>9</v>
      </c>
      <c r="B12" s="33" t="s">
        <v>203</v>
      </c>
    </row>
    <row r="13" spans="1:2" ht="15">
      <c r="A13" s="32">
        <v>10</v>
      </c>
      <c r="B13" s="33" t="s">
        <v>204</v>
      </c>
    </row>
    <row r="14" spans="1:2" ht="15">
      <c r="A14" s="32">
        <v>11</v>
      </c>
      <c r="B14" s="33" t="s">
        <v>205</v>
      </c>
    </row>
    <row r="15" spans="1:2" ht="15">
      <c r="A15" s="32">
        <v>12</v>
      </c>
      <c r="B15" s="33" t="s">
        <v>206</v>
      </c>
    </row>
    <row r="16" spans="1:2" ht="15">
      <c r="A16" s="32">
        <v>13</v>
      </c>
      <c r="B16" s="33" t="s">
        <v>207</v>
      </c>
    </row>
    <row r="17" spans="1:2" ht="15">
      <c r="A17" s="32">
        <v>14</v>
      </c>
      <c r="B17" s="33" t="s">
        <v>208</v>
      </c>
    </row>
    <row r="18" spans="1:2" ht="15">
      <c r="A18" s="32">
        <v>15</v>
      </c>
      <c r="B18" s="33" t="s">
        <v>209</v>
      </c>
    </row>
    <row r="19" spans="1:2" ht="15">
      <c r="A19" s="32">
        <v>16</v>
      </c>
      <c r="B19" s="33" t="s">
        <v>210</v>
      </c>
    </row>
    <row r="20" spans="1:2" ht="15">
      <c r="A20" s="32">
        <v>17</v>
      </c>
      <c r="B20" s="33" t="s">
        <v>211</v>
      </c>
    </row>
    <row r="21" spans="1:2" ht="15">
      <c r="A21" s="32">
        <v>18</v>
      </c>
      <c r="B21" s="111" t="s">
        <v>212</v>
      </c>
    </row>
    <row r="22" spans="1:2" ht="15">
      <c r="A22" s="32">
        <v>19</v>
      </c>
      <c r="B22" s="33" t="s">
        <v>213</v>
      </c>
    </row>
    <row r="23" spans="1:2" ht="15">
      <c r="A23" s="32">
        <v>20</v>
      </c>
      <c r="B23" s="112" t="s">
        <v>214</v>
      </c>
    </row>
    <row r="24" spans="1:2" ht="15">
      <c r="A24" s="32">
        <v>21</v>
      </c>
      <c r="B24" s="33" t="s">
        <v>215</v>
      </c>
    </row>
    <row r="25" spans="1:2" ht="15">
      <c r="A25" s="32">
        <v>22</v>
      </c>
      <c r="B25" s="33" t="s">
        <v>216</v>
      </c>
    </row>
    <row r="26" spans="1:2" ht="15">
      <c r="A26" s="32">
        <v>23</v>
      </c>
      <c r="B26" s="33" t="s">
        <v>191</v>
      </c>
    </row>
    <row r="27" spans="1:2" ht="15">
      <c r="A27" s="32">
        <v>24</v>
      </c>
      <c r="B27" s="33" t="s">
        <v>159</v>
      </c>
    </row>
    <row r="28" spans="1:2" ht="15">
      <c r="A28" s="32"/>
      <c r="B28" s="33"/>
    </row>
    <row r="29" spans="1:2" ht="15">
      <c r="A29" s="32" t="s">
        <v>134</v>
      </c>
      <c r="B29" s="33"/>
    </row>
    <row r="31" spans="1:2" ht="30" customHeight="1">
      <c r="A31" s="147" t="s">
        <v>828</v>
      </c>
      <c r="B31" s="148"/>
    </row>
  </sheetData>
  <sheetProtection/>
  <mergeCells count="1">
    <mergeCell ref="A31:B31"/>
  </mergeCells>
  <printOptions/>
  <pageMargins left="0.7" right="0.7" top="0.75" bottom="0.75" header="0.3" footer="0.3"/>
  <pageSetup fitToHeight="1" fitToWidth="1" horizontalDpi="600" verticalDpi="600" orientation="landscape" scale="98"/>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zoomScaleSheetLayoutView="100" zoomScalePageLayoutView="0" workbookViewId="0" topLeftCell="A40">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37</v>
      </c>
      <c r="B1" s="2"/>
      <c r="C1" s="2"/>
      <c r="D1" s="3"/>
    </row>
    <row r="2" spans="1:4" ht="17.25">
      <c r="A2" s="2" t="s">
        <v>217</v>
      </c>
      <c r="B2" s="2"/>
      <c r="C2" s="2"/>
      <c r="D2" s="3"/>
    </row>
    <row r="3" spans="1:10" ht="15" customHeight="1">
      <c r="A3" s="169" t="s">
        <v>218</v>
      </c>
      <c r="B3" s="169"/>
      <c r="C3" s="169"/>
      <c r="D3" s="169"/>
      <c r="E3" s="169"/>
      <c r="F3" s="169"/>
      <c r="G3" s="169"/>
      <c r="H3" s="169"/>
      <c r="I3" s="169"/>
      <c r="J3" s="169"/>
    </row>
    <row r="4" spans="1:10" ht="30">
      <c r="A4" s="47"/>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0">
      <c r="A6" s="69" t="s">
        <v>0</v>
      </c>
      <c r="B6" s="70" t="s">
        <v>9</v>
      </c>
      <c r="C6" s="71" t="s">
        <v>10</v>
      </c>
      <c r="D6" s="72" t="s">
        <v>11</v>
      </c>
      <c r="E6" s="70" t="s">
        <v>9</v>
      </c>
      <c r="F6" s="71" t="s">
        <v>10</v>
      </c>
      <c r="G6" s="72" t="s">
        <v>11</v>
      </c>
      <c r="H6" s="70" t="s">
        <v>9</v>
      </c>
      <c r="I6" s="71" t="s">
        <v>10</v>
      </c>
      <c r="J6" s="94" t="s">
        <v>11</v>
      </c>
    </row>
    <row r="7" spans="1:10" ht="15">
      <c r="A7" s="49">
        <v>1975</v>
      </c>
      <c r="B7" s="25">
        <f>20.00555184/100</f>
        <v>0.2000555184</v>
      </c>
      <c r="C7" s="11">
        <v>4929.28686567</v>
      </c>
      <c r="D7" s="11">
        <v>15447.85791045</v>
      </c>
      <c r="E7" s="25">
        <f>12.92530816/100</f>
        <v>0.1292530816</v>
      </c>
      <c r="F7" s="11">
        <v>10734.21373134</v>
      </c>
      <c r="G7" s="11">
        <v>16833.19880597</v>
      </c>
      <c r="H7" s="25">
        <f>1.29926772/100</f>
        <v>0.0129926772</v>
      </c>
      <c r="I7" s="11">
        <v>15077.56238806</v>
      </c>
      <c r="J7" s="11">
        <v>20692.98507463</v>
      </c>
    </row>
    <row r="8" spans="1:10" ht="15">
      <c r="A8" s="49">
        <v>1976</v>
      </c>
      <c r="B8" s="73">
        <v>20.56448248</v>
      </c>
      <c r="C8" s="74">
        <v>4933.18309859</v>
      </c>
      <c r="D8" s="75">
        <v>16055.45549296</v>
      </c>
      <c r="E8" s="73">
        <v>13.05734723</v>
      </c>
      <c r="F8" s="74">
        <v>10828.33690141</v>
      </c>
      <c r="G8" s="75">
        <v>17130.47830986</v>
      </c>
      <c r="H8" s="73">
        <v>1.5688113</v>
      </c>
      <c r="I8" s="74">
        <v>14689.58042254</v>
      </c>
      <c r="J8" s="74">
        <v>22865.30366197</v>
      </c>
    </row>
    <row r="9" spans="1:10" ht="15">
      <c r="A9" s="49">
        <v>1977</v>
      </c>
      <c r="B9" s="73">
        <v>20.77620402</v>
      </c>
      <c r="C9" s="74">
        <v>4808.56672158</v>
      </c>
      <c r="D9" s="75">
        <v>15608.60757825</v>
      </c>
      <c r="E9" s="73">
        <v>12.92153384</v>
      </c>
      <c r="F9" s="74">
        <v>10386.50411862</v>
      </c>
      <c r="G9" s="75">
        <v>17310.84019769</v>
      </c>
      <c r="H9" s="73">
        <v>1.92804772</v>
      </c>
      <c r="I9" s="74">
        <v>13479.37423394</v>
      </c>
      <c r="J9" s="74">
        <v>22479.08771005</v>
      </c>
    </row>
    <row r="10" spans="1:10" ht="15">
      <c r="A10" s="49">
        <v>1978</v>
      </c>
      <c r="B10" s="73">
        <v>21.78954171</v>
      </c>
      <c r="C10" s="74">
        <v>4942.26257669</v>
      </c>
      <c r="D10" s="75">
        <v>16085.63214724</v>
      </c>
      <c r="E10" s="73">
        <v>13.09840556</v>
      </c>
      <c r="F10" s="74">
        <v>9454.76319018</v>
      </c>
      <c r="G10" s="75">
        <v>17190.47852761</v>
      </c>
      <c r="H10" s="73">
        <v>1.85721248</v>
      </c>
      <c r="I10" s="74">
        <v>12892.85889571</v>
      </c>
      <c r="J10" s="74">
        <v>22043.20736196</v>
      </c>
    </row>
    <row r="11" spans="1:10" ht="15">
      <c r="A11" s="49">
        <v>1979</v>
      </c>
      <c r="B11" s="73">
        <v>22.34169718</v>
      </c>
      <c r="C11" s="74">
        <v>4360.03319502</v>
      </c>
      <c r="D11" s="75">
        <v>15166.45621024</v>
      </c>
      <c r="E11" s="73">
        <v>13.47655351</v>
      </c>
      <c r="F11" s="74">
        <v>8913.84564315</v>
      </c>
      <c r="G11" s="75">
        <v>16794.20193638</v>
      </c>
      <c r="H11" s="73">
        <v>2.21303974</v>
      </c>
      <c r="I11" s="74">
        <v>12877.43878285</v>
      </c>
      <c r="J11" s="74">
        <v>22324.98478562</v>
      </c>
    </row>
    <row r="12" spans="1:10" ht="15">
      <c r="A12" s="49">
        <v>1980</v>
      </c>
      <c r="B12" s="73">
        <v>22.71406078</v>
      </c>
      <c r="C12" s="74">
        <v>4336.90621524</v>
      </c>
      <c r="D12" s="75">
        <v>15338.69987908</v>
      </c>
      <c r="E12" s="73">
        <v>13.67398436</v>
      </c>
      <c r="F12" s="74">
        <v>9419.21818622</v>
      </c>
      <c r="G12" s="75">
        <v>16809.74684401</v>
      </c>
      <c r="H12" s="73">
        <v>2.0115361</v>
      </c>
      <c r="I12" s="74">
        <v>12722.72096735</v>
      </c>
      <c r="J12" s="74">
        <v>22972.05010883</v>
      </c>
    </row>
    <row r="13" spans="1:10" ht="15">
      <c r="A13" s="49">
        <v>1981</v>
      </c>
      <c r="B13" s="73">
        <v>23.84057921</v>
      </c>
      <c r="C13" s="74">
        <v>4213.89668874</v>
      </c>
      <c r="D13" s="75">
        <v>15556.62410596</v>
      </c>
      <c r="E13" s="73">
        <v>13.63665984</v>
      </c>
      <c r="F13" s="74">
        <v>9664.90066225</v>
      </c>
      <c r="G13" s="75">
        <v>17278.26507726</v>
      </c>
      <c r="H13" s="73">
        <v>1.60593765</v>
      </c>
      <c r="I13" s="74">
        <v>10051.49668874</v>
      </c>
      <c r="J13" s="74">
        <v>19863.30384106</v>
      </c>
    </row>
    <row r="14" spans="1:10" ht="15">
      <c r="A14" s="49">
        <v>1982</v>
      </c>
      <c r="B14" s="73">
        <v>23.9583633</v>
      </c>
      <c r="C14" s="74">
        <v>4092.33814433</v>
      </c>
      <c r="D14" s="75">
        <v>15471.4454433</v>
      </c>
      <c r="E14" s="73">
        <v>13.80035635</v>
      </c>
      <c r="F14" s="74">
        <v>9388.30515464</v>
      </c>
      <c r="G14" s="75">
        <v>17808.89270103</v>
      </c>
      <c r="H14" s="73">
        <v>1.76022648</v>
      </c>
      <c r="I14" s="74">
        <v>10074.37360825</v>
      </c>
      <c r="J14" s="74">
        <v>21223.58779381</v>
      </c>
    </row>
    <row r="15" spans="1:10" ht="15">
      <c r="A15" s="49">
        <v>1983</v>
      </c>
      <c r="B15" s="73">
        <v>25.13489499</v>
      </c>
      <c r="C15" s="74">
        <v>4224.19296482</v>
      </c>
      <c r="D15" s="75">
        <v>16069.53407035</v>
      </c>
      <c r="E15" s="73">
        <v>13.84979601</v>
      </c>
      <c r="F15" s="74">
        <v>10560.48241206</v>
      </c>
      <c r="G15" s="75">
        <v>18381.10633166</v>
      </c>
      <c r="H15" s="73">
        <v>2.42558856</v>
      </c>
      <c r="I15" s="74">
        <v>11381.85326633</v>
      </c>
      <c r="J15" s="74">
        <v>23039.45246231</v>
      </c>
    </row>
    <row r="16" spans="1:10" ht="15">
      <c r="A16" s="49">
        <v>1984</v>
      </c>
      <c r="B16" s="73">
        <v>24.73790935</v>
      </c>
      <c r="C16" s="74">
        <v>4278.27965284</v>
      </c>
      <c r="D16" s="75">
        <v>15966.99000964</v>
      </c>
      <c r="E16" s="73">
        <v>14.62530044</v>
      </c>
      <c r="F16" s="74">
        <v>10518.37569913</v>
      </c>
      <c r="G16" s="75">
        <v>17927.11760849</v>
      </c>
      <c r="H16" s="73">
        <v>2.64995277</v>
      </c>
      <c r="I16" s="74">
        <v>11489.43259402</v>
      </c>
      <c r="J16" s="74">
        <v>21402.65689489</v>
      </c>
    </row>
    <row r="17" spans="1:10" ht="15">
      <c r="A17" s="49">
        <v>1985</v>
      </c>
      <c r="B17" s="73">
        <v>25.6480806</v>
      </c>
      <c r="C17" s="74">
        <v>4231.71747212</v>
      </c>
      <c r="D17" s="75">
        <v>16420.14884758</v>
      </c>
      <c r="E17" s="73">
        <v>14.72191958</v>
      </c>
      <c r="F17" s="74">
        <v>10416.53531599</v>
      </c>
      <c r="G17" s="75">
        <v>18055.32788104</v>
      </c>
      <c r="H17" s="73">
        <v>2.47603736</v>
      </c>
      <c r="I17" s="74">
        <v>11236.83747212</v>
      </c>
      <c r="J17" s="74">
        <v>21722.81635688</v>
      </c>
    </row>
    <row r="18" spans="1:10" ht="15">
      <c r="A18" s="49">
        <v>1986</v>
      </c>
      <c r="B18" s="73">
        <v>27.24204473</v>
      </c>
      <c r="C18" s="74">
        <v>4264.91324201</v>
      </c>
      <c r="D18" s="75">
        <v>16690.7379726</v>
      </c>
      <c r="E18" s="73">
        <v>14.24277868</v>
      </c>
      <c r="F18" s="74">
        <v>11182.60252055</v>
      </c>
      <c r="G18" s="75">
        <v>19192.10958904</v>
      </c>
      <c r="H18" s="73">
        <v>2.60672965</v>
      </c>
      <c r="I18" s="74">
        <v>12052.64482192</v>
      </c>
      <c r="J18" s="74">
        <v>24117.01815525</v>
      </c>
    </row>
    <row r="19" spans="1:10" ht="15">
      <c r="A19" s="49">
        <v>1987</v>
      </c>
      <c r="B19" s="73">
        <v>27.66342582</v>
      </c>
      <c r="C19" s="74">
        <v>4863.46657269</v>
      </c>
      <c r="D19" s="75">
        <v>16811.25934802</v>
      </c>
      <c r="E19" s="73">
        <v>14.2803787</v>
      </c>
      <c r="F19" s="74">
        <v>11335.74484582</v>
      </c>
      <c r="G19" s="75">
        <v>19132.92687225</v>
      </c>
      <c r="H19" s="73">
        <v>3.09173053</v>
      </c>
      <c r="I19" s="74">
        <v>13063.88017621</v>
      </c>
      <c r="J19" s="74">
        <v>24298.81712775</v>
      </c>
    </row>
    <row r="20" spans="1:10" ht="15">
      <c r="A20" s="49">
        <v>1988</v>
      </c>
      <c r="B20" s="73">
        <v>29.43146346</v>
      </c>
      <c r="C20" s="74">
        <v>4630.50305085</v>
      </c>
      <c r="D20" s="75">
        <v>16580.76284746</v>
      </c>
      <c r="E20" s="73">
        <v>13.8310388</v>
      </c>
      <c r="F20" s="74">
        <v>11873.08474576</v>
      </c>
      <c r="G20" s="75">
        <v>19614.336</v>
      </c>
      <c r="H20" s="73">
        <v>3.05931731</v>
      </c>
      <c r="I20" s="74">
        <v>14811.67322034</v>
      </c>
      <c r="J20" s="74">
        <v>24149.85437288</v>
      </c>
    </row>
    <row r="21" spans="1:10" ht="15">
      <c r="A21" s="49">
        <v>1989</v>
      </c>
      <c r="B21" s="73">
        <v>29.56011626</v>
      </c>
      <c r="C21" s="74">
        <v>4515.79049154</v>
      </c>
      <c r="D21" s="75">
        <v>16693.37218372</v>
      </c>
      <c r="E21" s="73">
        <v>14.21232559</v>
      </c>
      <c r="F21" s="74">
        <v>11289.47622885</v>
      </c>
      <c r="G21" s="75">
        <v>18815.79371475</v>
      </c>
      <c r="H21" s="73">
        <v>3.39309918</v>
      </c>
      <c r="I21" s="74">
        <v>13682.84518936</v>
      </c>
      <c r="J21" s="74">
        <v>24195.22913779</v>
      </c>
    </row>
    <row r="22" spans="1:10" ht="15">
      <c r="A22" s="49">
        <v>1990</v>
      </c>
      <c r="B22" s="73">
        <v>30.13779912</v>
      </c>
      <c r="C22" s="74">
        <v>4918.14429561</v>
      </c>
      <c r="D22" s="75">
        <v>16868.37210162</v>
      </c>
      <c r="E22" s="73">
        <v>14.22674705</v>
      </c>
      <c r="F22" s="74">
        <v>11734.51972286</v>
      </c>
      <c r="G22" s="75">
        <v>20174.99725943</v>
      </c>
      <c r="H22" s="73">
        <v>3.84869948</v>
      </c>
      <c r="I22" s="74">
        <v>11303.10355658</v>
      </c>
      <c r="J22" s="74">
        <v>22248.49120862</v>
      </c>
    </row>
    <row r="23" spans="1:10" ht="15">
      <c r="A23" s="49">
        <v>1991</v>
      </c>
      <c r="B23" s="73">
        <v>32.13999345</v>
      </c>
      <c r="C23" s="74">
        <v>4841.77411765</v>
      </c>
      <c r="D23" s="75">
        <v>17169.41176471</v>
      </c>
      <c r="E23" s="73">
        <v>14.6987514</v>
      </c>
      <c r="F23" s="74">
        <v>11541.27858824</v>
      </c>
      <c r="G23" s="75">
        <v>19449.50964706</v>
      </c>
      <c r="H23" s="73">
        <v>3.41001365</v>
      </c>
      <c r="I23" s="74">
        <v>12052.92705882</v>
      </c>
      <c r="J23" s="74">
        <v>22835.31764706</v>
      </c>
    </row>
    <row r="24" spans="1:10" ht="15">
      <c r="A24" s="49">
        <v>1992</v>
      </c>
      <c r="B24" s="73">
        <v>32.54263625</v>
      </c>
      <c r="C24" s="74">
        <v>4996.5192582</v>
      </c>
      <c r="D24" s="75">
        <v>17154.71611983</v>
      </c>
      <c r="E24" s="73">
        <v>14.45073831</v>
      </c>
      <c r="F24" s="74">
        <v>11658.54493581</v>
      </c>
      <c r="G24" s="75">
        <v>20313.34904422</v>
      </c>
      <c r="H24" s="73">
        <v>3.11343805</v>
      </c>
      <c r="I24" s="74">
        <v>11234.67355207</v>
      </c>
      <c r="J24" s="74">
        <v>22534.30185449</v>
      </c>
    </row>
    <row r="25" spans="1:10" ht="15">
      <c r="A25" s="49">
        <v>1993</v>
      </c>
      <c r="B25" s="73">
        <v>32.03573531</v>
      </c>
      <c r="C25" s="74">
        <v>4904.55423823</v>
      </c>
      <c r="D25" s="75">
        <v>17275.09163435</v>
      </c>
      <c r="E25" s="73">
        <v>13.9691521</v>
      </c>
      <c r="F25" s="74">
        <v>12774.8033241</v>
      </c>
      <c r="G25" s="75">
        <v>21482.69141274</v>
      </c>
      <c r="H25" s="73">
        <v>3.40386611</v>
      </c>
      <c r="I25" s="74">
        <v>11691.37063712</v>
      </c>
      <c r="J25" s="74">
        <v>23554.1500277</v>
      </c>
    </row>
    <row r="26" spans="1:10" ht="15">
      <c r="A26" s="49">
        <v>1994</v>
      </c>
      <c r="B26" s="73">
        <v>30.66113977</v>
      </c>
      <c r="C26" s="74">
        <v>4733.18918919</v>
      </c>
      <c r="D26" s="75">
        <v>17817.30183784</v>
      </c>
      <c r="E26" s="73">
        <v>12.97822837</v>
      </c>
      <c r="F26" s="74">
        <v>12022.30054054</v>
      </c>
      <c r="G26" s="75">
        <v>20846.54291892</v>
      </c>
      <c r="H26" s="73">
        <v>3.46069228</v>
      </c>
      <c r="I26" s="74">
        <v>13631.58486486</v>
      </c>
      <c r="J26" s="74">
        <v>25001.49416216</v>
      </c>
    </row>
    <row r="27" spans="1:10" ht="15">
      <c r="A27" s="49">
        <v>1995</v>
      </c>
      <c r="B27" s="73">
        <v>30.45793318</v>
      </c>
      <c r="C27" s="74">
        <v>5055.17020328</v>
      </c>
      <c r="D27" s="75">
        <v>18118.37922623</v>
      </c>
      <c r="E27" s="73">
        <v>12.69088312</v>
      </c>
      <c r="F27" s="74">
        <v>11557.29961967</v>
      </c>
      <c r="G27" s="75">
        <v>20990.86121967</v>
      </c>
      <c r="H27" s="73">
        <v>3.78129652</v>
      </c>
      <c r="I27" s="74">
        <v>13073.16165246</v>
      </c>
      <c r="J27" s="74">
        <v>24284.416</v>
      </c>
    </row>
    <row r="28" spans="1:10" ht="15">
      <c r="A28" s="49">
        <v>1996</v>
      </c>
      <c r="B28" s="73">
        <v>31.64695182</v>
      </c>
      <c r="C28" s="74">
        <v>5632.70657307</v>
      </c>
      <c r="D28" s="75">
        <v>18641.57651564</v>
      </c>
      <c r="E28" s="73">
        <v>12.10590711</v>
      </c>
      <c r="F28" s="74">
        <v>12874.7578813</v>
      </c>
      <c r="G28" s="75">
        <v>22530.82629228</v>
      </c>
      <c r="H28" s="73">
        <v>2.88606563</v>
      </c>
      <c r="I28" s="74">
        <v>14137.6464582</v>
      </c>
      <c r="J28" s="74">
        <v>25827.00273133</v>
      </c>
    </row>
    <row r="29" spans="1:10" ht="15">
      <c r="A29" s="49">
        <v>1997</v>
      </c>
      <c r="B29" s="73">
        <v>29.52870645</v>
      </c>
      <c r="C29" s="74">
        <v>5331.40761073</v>
      </c>
      <c r="D29" s="75">
        <v>18683.23333749</v>
      </c>
      <c r="E29" s="73">
        <v>13.67418629</v>
      </c>
      <c r="F29" s="74">
        <v>12825.96830942</v>
      </c>
      <c r="G29" s="75">
        <v>21975.30470368</v>
      </c>
      <c r="H29" s="73">
        <v>3.7078288</v>
      </c>
      <c r="I29" s="74">
        <v>16693.42383032</v>
      </c>
      <c r="J29" s="74">
        <v>27196.00548971</v>
      </c>
    </row>
    <row r="30" spans="1:10" ht="15">
      <c r="A30" s="49">
        <v>1998</v>
      </c>
      <c r="B30" s="73">
        <v>31.09321933</v>
      </c>
      <c r="C30" s="74">
        <v>5500.95312883</v>
      </c>
      <c r="D30" s="75">
        <v>18956.80019632</v>
      </c>
      <c r="E30" s="73">
        <v>12.65176032</v>
      </c>
      <c r="F30" s="74">
        <v>13408.57325153</v>
      </c>
      <c r="G30" s="75">
        <v>22347.62208589</v>
      </c>
      <c r="H30" s="73">
        <v>3.49930524</v>
      </c>
      <c r="I30" s="74">
        <v>18058.59769325</v>
      </c>
      <c r="J30" s="74">
        <v>29660.02188957</v>
      </c>
    </row>
    <row r="31" spans="1:10" ht="15">
      <c r="A31" s="49">
        <v>1999</v>
      </c>
      <c r="B31" s="73">
        <v>32.91571366</v>
      </c>
      <c r="C31" s="74">
        <v>5900.82310469</v>
      </c>
      <c r="D31" s="75">
        <v>19312.55104693</v>
      </c>
      <c r="E31" s="73">
        <v>12.60440562</v>
      </c>
      <c r="F31" s="74">
        <v>14330.57039711</v>
      </c>
      <c r="G31" s="75">
        <v>23443.12722022</v>
      </c>
      <c r="H31" s="73">
        <v>2.84217087</v>
      </c>
      <c r="I31" s="74">
        <v>16015.81737665</v>
      </c>
      <c r="J31" s="74">
        <v>26975.19133574</v>
      </c>
    </row>
    <row r="32" spans="1:10" ht="15">
      <c r="A32" s="49">
        <v>2000</v>
      </c>
      <c r="B32" s="73">
        <v>29.69170329</v>
      </c>
      <c r="C32" s="74">
        <v>6176.20788863</v>
      </c>
      <c r="D32" s="75">
        <v>19398.1687239</v>
      </c>
      <c r="E32" s="73">
        <v>13.3748294</v>
      </c>
      <c r="F32" s="74">
        <v>12514.94756381</v>
      </c>
      <c r="G32" s="75">
        <v>22497.10812065</v>
      </c>
      <c r="H32" s="73">
        <v>2.97605059</v>
      </c>
      <c r="I32" s="74">
        <v>14898.74709977</v>
      </c>
      <c r="J32" s="74">
        <v>27078.47285383</v>
      </c>
    </row>
    <row r="33" spans="1:10" ht="15">
      <c r="A33" s="49">
        <v>2001</v>
      </c>
      <c r="B33" s="73">
        <v>30.08910485</v>
      </c>
      <c r="C33" s="74">
        <v>6021.25483146</v>
      </c>
      <c r="D33" s="75">
        <v>19567.11047191</v>
      </c>
      <c r="E33" s="73">
        <v>13.06010771</v>
      </c>
      <c r="F33" s="74">
        <v>12470.16305618</v>
      </c>
      <c r="G33" s="75">
        <v>22012.34337079</v>
      </c>
      <c r="H33" s="73">
        <v>2.95599887</v>
      </c>
      <c r="I33" s="74">
        <v>15741.84269663</v>
      </c>
      <c r="J33" s="74">
        <v>28414.02606742</v>
      </c>
    </row>
    <row r="34" spans="1:10" ht="15">
      <c r="A34" s="49">
        <v>2002</v>
      </c>
      <c r="B34" s="73">
        <v>30.64619032</v>
      </c>
      <c r="C34" s="74">
        <v>5825.2693274</v>
      </c>
      <c r="D34" s="75">
        <v>19220.27366315</v>
      </c>
      <c r="E34" s="73">
        <v>12.82541405</v>
      </c>
      <c r="F34" s="74">
        <v>13433.94330183</v>
      </c>
      <c r="G34" s="75">
        <v>23005.14116732</v>
      </c>
      <c r="H34" s="73">
        <v>2.79854386</v>
      </c>
      <c r="I34" s="74">
        <v>14018.02779322</v>
      </c>
      <c r="J34" s="74">
        <v>26400.61901056</v>
      </c>
    </row>
    <row r="35" spans="1:10" ht="15">
      <c r="A35" s="49">
        <v>2003</v>
      </c>
      <c r="B35" s="73">
        <v>31.14691633</v>
      </c>
      <c r="C35" s="74">
        <v>6116.60995101</v>
      </c>
      <c r="D35" s="75">
        <v>19931.09809472</v>
      </c>
      <c r="E35" s="73">
        <v>12.26520288</v>
      </c>
      <c r="F35" s="74">
        <v>14490.72182907</v>
      </c>
      <c r="G35" s="75">
        <v>24036.80261296</v>
      </c>
      <c r="H35" s="73">
        <v>3.40500556</v>
      </c>
      <c r="I35" s="74">
        <v>18530.32831791</v>
      </c>
      <c r="J35" s="74">
        <v>29678.01519869</v>
      </c>
    </row>
    <row r="36" spans="1:10" ht="15">
      <c r="A36" s="49">
        <v>2004</v>
      </c>
      <c r="B36" s="73">
        <v>31.31190823</v>
      </c>
      <c r="C36" s="74">
        <v>6203.79630996</v>
      </c>
      <c r="D36" s="75">
        <v>19801.68080127</v>
      </c>
      <c r="E36" s="73">
        <v>12.82755864</v>
      </c>
      <c r="F36" s="74">
        <v>14770.94359515</v>
      </c>
      <c r="G36" s="75">
        <v>24076.63806009</v>
      </c>
      <c r="H36" s="73">
        <v>2.99191007</v>
      </c>
      <c r="I36" s="74">
        <v>14313.0443437</v>
      </c>
      <c r="J36" s="74">
        <v>27072.67778598</v>
      </c>
    </row>
    <row r="37" spans="1:10" ht="15">
      <c r="A37" s="49">
        <v>2005</v>
      </c>
      <c r="B37" s="73">
        <v>31.20409042</v>
      </c>
      <c r="C37" s="74">
        <v>6324.41682262</v>
      </c>
      <c r="D37" s="75">
        <v>19940.88143959</v>
      </c>
      <c r="E37" s="73">
        <v>13.82733936</v>
      </c>
      <c r="F37" s="74">
        <v>14406.41645244</v>
      </c>
      <c r="G37" s="75">
        <v>24229.79167095</v>
      </c>
      <c r="H37" s="73">
        <v>3.0737183</v>
      </c>
      <c r="I37" s="74">
        <v>15294.21186632</v>
      </c>
      <c r="J37" s="74">
        <v>27340.97735733</v>
      </c>
    </row>
    <row r="38" spans="1:10" ht="15">
      <c r="A38" s="49">
        <v>2006</v>
      </c>
      <c r="B38" s="73">
        <v>31.67094707</v>
      </c>
      <c r="C38" s="74">
        <v>6214.49778216</v>
      </c>
      <c r="D38" s="75">
        <v>19865.6779103</v>
      </c>
      <c r="E38" s="73">
        <v>13.36769677</v>
      </c>
      <c r="F38" s="74">
        <v>13694.9117792</v>
      </c>
      <c r="G38" s="75">
        <v>23008.60262198</v>
      </c>
      <c r="H38" s="73">
        <v>2.65446253</v>
      </c>
      <c r="I38" s="74">
        <v>14117.84287827</v>
      </c>
      <c r="J38" s="74">
        <v>27608.4818137</v>
      </c>
    </row>
    <row r="39" spans="1:10" ht="15">
      <c r="A39" s="49">
        <v>2007</v>
      </c>
      <c r="B39" s="73">
        <v>31.30415322</v>
      </c>
      <c r="C39" s="74">
        <v>6146.02180925</v>
      </c>
      <c r="D39" s="75">
        <v>20085.52203963</v>
      </c>
      <c r="E39" s="73">
        <v>12.70029984</v>
      </c>
      <c r="F39" s="74">
        <v>14793.48794348</v>
      </c>
      <c r="G39" s="75">
        <v>25088.4106896</v>
      </c>
      <c r="H39" s="73">
        <v>2.34360046</v>
      </c>
      <c r="I39" s="74">
        <v>17140.27307633</v>
      </c>
      <c r="J39" s="74">
        <v>28827.12855168</v>
      </c>
    </row>
    <row r="40" spans="1:10" ht="15">
      <c r="A40" s="49">
        <v>2008</v>
      </c>
      <c r="B40" s="73">
        <v>30.46482974</v>
      </c>
      <c r="C40" s="74">
        <v>6402.77860293</v>
      </c>
      <c r="D40" s="75">
        <v>20398.18549917</v>
      </c>
      <c r="E40" s="73">
        <v>13.55682291</v>
      </c>
      <c r="F40" s="74">
        <v>14098.91848365</v>
      </c>
      <c r="G40" s="75">
        <v>24886.53329982</v>
      </c>
      <c r="H40" s="73">
        <v>3.11000557</v>
      </c>
      <c r="I40" s="74">
        <v>13900.43234696</v>
      </c>
      <c r="J40" s="74">
        <v>26978.10764344</v>
      </c>
    </row>
    <row r="41" spans="1:10" ht="15">
      <c r="A41" s="49">
        <v>2009</v>
      </c>
      <c r="B41" s="73">
        <v>30.92306714</v>
      </c>
      <c r="C41" s="74">
        <v>6495.4541872</v>
      </c>
      <c r="D41" s="75">
        <v>21310.50261251</v>
      </c>
      <c r="E41" s="73">
        <v>13.11021214</v>
      </c>
      <c r="F41" s="74">
        <v>16030.78093401</v>
      </c>
      <c r="G41" s="75">
        <v>26688.73867951</v>
      </c>
      <c r="H41" s="73">
        <v>3.05307348</v>
      </c>
      <c r="I41" s="74">
        <v>15589.09004928</v>
      </c>
      <c r="J41" s="74">
        <v>29221.96581252</v>
      </c>
    </row>
    <row r="42" spans="1:10" ht="15">
      <c r="A42" s="49">
        <v>2010</v>
      </c>
      <c r="B42" s="73">
        <v>28.25078342</v>
      </c>
      <c r="C42" s="74">
        <v>6427.74757415</v>
      </c>
      <c r="D42" s="75">
        <v>21647.58253848</v>
      </c>
      <c r="E42" s="73">
        <v>14.55322672</v>
      </c>
      <c r="F42" s="74">
        <v>15426.59417796</v>
      </c>
      <c r="G42" s="75">
        <v>26192.00007341</v>
      </c>
      <c r="H42" s="73">
        <v>3.19491525</v>
      </c>
      <c r="I42" s="74">
        <v>15619.42660519</v>
      </c>
      <c r="J42" s="74">
        <v>28076.4014039</v>
      </c>
    </row>
    <row r="43" spans="1:10" ht="15">
      <c r="A43" s="49">
        <v>2011</v>
      </c>
      <c r="B43" s="73">
        <v>29.81398948</v>
      </c>
      <c r="C43" s="74">
        <v>6802.71441862</v>
      </c>
      <c r="D43" s="75">
        <v>21555.37718078</v>
      </c>
      <c r="E43" s="73">
        <v>14.46484264</v>
      </c>
      <c r="F43" s="74">
        <v>14896.45493129</v>
      </c>
      <c r="G43" s="75">
        <v>26266.3810528</v>
      </c>
      <c r="H43" s="73">
        <v>3.43896528</v>
      </c>
      <c r="I43" s="74">
        <v>16257.82539584</v>
      </c>
      <c r="J43" s="74">
        <v>29599.46284368</v>
      </c>
    </row>
    <row r="44" spans="1:10" ht="15">
      <c r="A44" s="49">
        <v>2012</v>
      </c>
      <c r="B44" s="73">
        <v>28.71821688</v>
      </c>
      <c r="C44" s="74">
        <v>6471.58089229</v>
      </c>
      <c r="D44" s="75">
        <v>21672.67318</v>
      </c>
      <c r="E44" s="73">
        <v>14.03491784</v>
      </c>
      <c r="F44" s="74">
        <v>14652.63598253</v>
      </c>
      <c r="G44" s="75">
        <v>26100.00784389</v>
      </c>
      <c r="H44" s="73">
        <v>3.06255943</v>
      </c>
      <c r="I44" s="74">
        <v>17351.16310932</v>
      </c>
      <c r="J44" s="74">
        <v>30792.41276288</v>
      </c>
    </row>
    <row r="45" spans="1:10" ht="15">
      <c r="A45" s="53">
        <v>2013</v>
      </c>
      <c r="B45" s="76">
        <v>30.19863489</v>
      </c>
      <c r="C45" s="77">
        <v>6850</v>
      </c>
      <c r="D45" s="78">
        <v>22301</v>
      </c>
      <c r="E45" s="76">
        <v>13.11147894</v>
      </c>
      <c r="F45" s="77">
        <v>16200</v>
      </c>
      <c r="G45" s="78">
        <v>27059</v>
      </c>
      <c r="H45" s="76">
        <v>3.07364863</v>
      </c>
      <c r="I45" s="77">
        <v>17382</v>
      </c>
      <c r="J45" s="77">
        <v>32129.5</v>
      </c>
    </row>
    <row r="46" spans="1:10" ht="15">
      <c r="A46" s="163" t="s">
        <v>181</v>
      </c>
      <c r="B46" s="163"/>
      <c r="C46" s="163"/>
      <c r="D46" s="163"/>
      <c r="E46" s="163"/>
      <c r="F46" s="163"/>
      <c r="G46" s="163"/>
      <c r="H46" s="163"/>
      <c r="I46" s="163"/>
      <c r="J46" s="163"/>
    </row>
    <row r="47" spans="1:10" ht="36" customHeight="1">
      <c r="A47" s="168" t="s">
        <v>820</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row r="55" ht="17.25">
      <c r="A55" s="79"/>
    </row>
  </sheetData>
  <sheetProtection/>
  <mergeCells count="8">
    <mergeCell ref="A47:J47"/>
    <mergeCell ref="A48:J48"/>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7"/>
</worksheet>
</file>

<file path=xl/worksheets/sheet11.xml><?xml version="1.0" encoding="utf-8"?>
<worksheet xmlns="http://schemas.openxmlformats.org/spreadsheetml/2006/main" xmlns:r="http://schemas.openxmlformats.org/officeDocument/2006/relationships">
  <sheetPr>
    <pageSetUpPr fitToPage="1"/>
  </sheetPr>
  <dimension ref="A1:J50"/>
  <sheetViews>
    <sheetView zoomScaleSheetLayoutView="100" zoomScalePageLayoutView="0" workbookViewId="0" topLeftCell="A33">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38</v>
      </c>
      <c r="B1" s="2"/>
      <c r="C1" s="2"/>
      <c r="D1" s="3"/>
    </row>
    <row r="2" spans="1:4" ht="17.25">
      <c r="A2" s="2" t="s">
        <v>809</v>
      </c>
      <c r="B2" s="2"/>
      <c r="C2" s="2"/>
      <c r="D2" s="3"/>
    </row>
    <row r="3" spans="1:10" ht="15" customHeight="1">
      <c r="A3" s="169" t="s">
        <v>218</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2.25">
      <c r="A6" s="69" t="s">
        <v>0</v>
      </c>
      <c r="B6" s="70" t="s">
        <v>9</v>
      </c>
      <c r="C6" s="71" t="s">
        <v>10</v>
      </c>
      <c r="D6" s="72" t="s">
        <v>11</v>
      </c>
      <c r="E6" s="70" t="s">
        <v>9</v>
      </c>
      <c r="F6" s="71" t="s">
        <v>10</v>
      </c>
      <c r="G6" s="72" t="s">
        <v>11</v>
      </c>
      <c r="H6" s="70" t="s">
        <v>9</v>
      </c>
      <c r="I6" s="115" t="s">
        <v>132</v>
      </c>
      <c r="J6" s="116" t="s">
        <v>133</v>
      </c>
    </row>
    <row r="7" spans="1:10" ht="15">
      <c r="A7" s="49">
        <v>1975</v>
      </c>
      <c r="B7" s="25">
        <f>1.76159909/100</f>
        <v>0.0176159909</v>
      </c>
      <c r="C7" s="113">
        <v>1492.07313433</v>
      </c>
      <c r="D7" s="114">
        <v>6589.08208955</v>
      </c>
      <c r="E7" s="25">
        <f>1.54831808/100</f>
        <v>0.015483180800000001</v>
      </c>
      <c r="F7" s="113">
        <v>3398.00597015</v>
      </c>
      <c r="G7" s="114">
        <v>6534.62686567</v>
      </c>
      <c r="H7" s="25">
        <f>0.11538167/100</f>
        <v>0.0011538167</v>
      </c>
      <c r="I7" s="113"/>
      <c r="J7" s="113"/>
    </row>
    <row r="8" spans="1:10" ht="15">
      <c r="A8" s="49">
        <v>1976</v>
      </c>
      <c r="B8" s="73">
        <v>1.70182688</v>
      </c>
      <c r="C8" s="74">
        <v>1282.62760563</v>
      </c>
      <c r="D8" s="75">
        <v>7564.21408451</v>
      </c>
      <c r="E8" s="73">
        <v>4.39904664</v>
      </c>
      <c r="F8" s="74">
        <v>3658.77746479</v>
      </c>
      <c r="G8" s="75">
        <v>7153.11549296</v>
      </c>
      <c r="H8" s="73">
        <v>0</v>
      </c>
      <c r="I8" s="74"/>
      <c r="J8" s="74"/>
    </row>
    <row r="9" spans="1:10" ht="15">
      <c r="A9" s="49">
        <v>1977</v>
      </c>
      <c r="B9" s="73">
        <v>1.87465644</v>
      </c>
      <c r="C9" s="74">
        <v>1007.87558484</v>
      </c>
      <c r="D9" s="75">
        <v>7545.60289951</v>
      </c>
      <c r="E9" s="73">
        <v>3.52839545</v>
      </c>
      <c r="F9" s="74">
        <v>3171.73060956</v>
      </c>
      <c r="G9" s="75">
        <v>7455.20184514</v>
      </c>
      <c r="H9" s="73">
        <v>0.29380095</v>
      </c>
      <c r="I9" s="74"/>
      <c r="J9" s="74"/>
    </row>
    <row r="10" spans="1:10" ht="15">
      <c r="A10" s="49">
        <v>1978</v>
      </c>
      <c r="B10" s="73">
        <v>2.48536253</v>
      </c>
      <c r="C10" s="74">
        <v>1676.07165644</v>
      </c>
      <c r="D10" s="75">
        <v>7510.09030675</v>
      </c>
      <c r="E10" s="73">
        <v>4.14595557</v>
      </c>
      <c r="F10" s="74">
        <v>3695.95288344</v>
      </c>
      <c r="G10" s="75">
        <v>6727.56539877</v>
      </c>
      <c r="H10" s="73">
        <v>0</v>
      </c>
      <c r="I10" s="74"/>
      <c r="J10" s="74"/>
    </row>
    <row r="11" spans="1:10" ht="15">
      <c r="A11" s="49">
        <v>1979</v>
      </c>
      <c r="B11" s="73">
        <v>3.61445179</v>
      </c>
      <c r="C11" s="74">
        <v>1366.14373444</v>
      </c>
      <c r="D11" s="75">
        <v>7208.58821577</v>
      </c>
      <c r="E11" s="73">
        <v>3.72580443</v>
      </c>
      <c r="F11" s="74">
        <v>4054.02345781</v>
      </c>
      <c r="G11" s="75">
        <v>6459.30843707</v>
      </c>
      <c r="H11" s="73">
        <v>0</v>
      </c>
      <c r="I11" s="74"/>
      <c r="J11" s="74"/>
    </row>
    <row r="12" spans="1:10" ht="15">
      <c r="A12" s="49">
        <v>1980</v>
      </c>
      <c r="B12" s="73">
        <v>3.38291485</v>
      </c>
      <c r="C12" s="74">
        <v>1626.33983071</v>
      </c>
      <c r="D12" s="75">
        <v>7696.87912938</v>
      </c>
      <c r="E12" s="73">
        <v>3.01962664</v>
      </c>
      <c r="F12" s="74">
        <v>3388.20798065</v>
      </c>
      <c r="G12" s="75">
        <v>6895.00324063</v>
      </c>
      <c r="H12" s="73">
        <v>0.09183669</v>
      </c>
      <c r="I12" s="74"/>
      <c r="J12" s="74"/>
    </row>
    <row r="13" spans="1:10" ht="15">
      <c r="A13" s="49">
        <v>1981</v>
      </c>
      <c r="B13" s="73">
        <v>3.49909166</v>
      </c>
      <c r="C13" s="74">
        <v>1396.90030905</v>
      </c>
      <c r="D13" s="75">
        <v>7333.72662252</v>
      </c>
      <c r="E13" s="73">
        <v>3.11250154</v>
      </c>
      <c r="F13" s="74">
        <v>3061.8405298</v>
      </c>
      <c r="G13" s="75">
        <v>7484.49907285</v>
      </c>
      <c r="H13" s="73">
        <v>0.25174095</v>
      </c>
      <c r="I13" s="74"/>
      <c r="J13" s="74"/>
    </row>
    <row r="14" spans="1:10" ht="15">
      <c r="A14" s="49">
        <v>1982</v>
      </c>
      <c r="B14" s="73">
        <v>4.58198175</v>
      </c>
      <c r="C14" s="74">
        <v>1444.35463918</v>
      </c>
      <c r="D14" s="75">
        <v>6846.24098969</v>
      </c>
      <c r="E14" s="73">
        <v>2.86249557</v>
      </c>
      <c r="F14" s="74">
        <v>2527.62061856</v>
      </c>
      <c r="G14" s="75">
        <v>7580.45459794</v>
      </c>
      <c r="H14" s="73">
        <v>0</v>
      </c>
      <c r="I14" s="74"/>
      <c r="J14" s="74"/>
    </row>
    <row r="15" spans="1:10" ht="15">
      <c r="A15" s="49">
        <v>1983</v>
      </c>
      <c r="B15" s="73">
        <v>4.56192535</v>
      </c>
      <c r="C15" s="74">
        <v>1408.06432161</v>
      </c>
      <c r="D15" s="75">
        <v>7040.32160804</v>
      </c>
      <c r="E15" s="73">
        <v>3.48679772</v>
      </c>
      <c r="F15" s="74">
        <v>3844.01559799</v>
      </c>
      <c r="G15" s="75">
        <v>7462.74090452</v>
      </c>
      <c r="H15" s="73">
        <v>0.17437394</v>
      </c>
      <c r="I15" s="74"/>
      <c r="J15" s="74"/>
    </row>
    <row r="16" spans="1:10" ht="15">
      <c r="A16" s="49">
        <v>1984</v>
      </c>
      <c r="B16" s="73">
        <v>4.85021319</v>
      </c>
      <c r="C16" s="74">
        <v>945.72497589</v>
      </c>
      <c r="D16" s="75">
        <v>7700.90337512</v>
      </c>
      <c r="E16" s="73">
        <v>3.14142842</v>
      </c>
      <c r="F16" s="74">
        <v>3152.41658631</v>
      </c>
      <c r="G16" s="75">
        <v>7881.04146577</v>
      </c>
      <c r="H16" s="73">
        <v>0</v>
      </c>
      <c r="I16" s="74"/>
      <c r="J16" s="74"/>
    </row>
    <row r="17" spans="1:10" ht="15">
      <c r="A17" s="49">
        <v>1985</v>
      </c>
      <c r="B17" s="73">
        <v>4.6238458</v>
      </c>
      <c r="C17" s="74">
        <v>1024.29263941</v>
      </c>
      <c r="D17" s="75">
        <v>8336.48342007</v>
      </c>
      <c r="E17" s="73">
        <v>4.02456459</v>
      </c>
      <c r="F17" s="74">
        <v>3281.20862454</v>
      </c>
      <c r="G17" s="75">
        <v>7812.40148699</v>
      </c>
      <c r="H17" s="73">
        <v>0.10160637</v>
      </c>
      <c r="I17" s="74"/>
      <c r="J17" s="74"/>
    </row>
    <row r="18" spans="1:10" ht="15">
      <c r="A18" s="49">
        <v>1986</v>
      </c>
      <c r="B18" s="73">
        <v>5.62878364</v>
      </c>
      <c r="C18" s="74">
        <v>1279.4739726</v>
      </c>
      <c r="D18" s="75">
        <v>7572.35346119</v>
      </c>
      <c r="E18" s="73">
        <v>3.00705277</v>
      </c>
      <c r="F18" s="74">
        <v>3889.60087671</v>
      </c>
      <c r="G18" s="75">
        <v>8195.03079452</v>
      </c>
      <c r="H18" s="73">
        <v>0</v>
      </c>
      <c r="I18" s="74"/>
      <c r="J18" s="74"/>
    </row>
    <row r="19" spans="1:10" ht="15">
      <c r="A19" s="49">
        <v>1987</v>
      </c>
      <c r="B19" s="73">
        <v>6.26844707</v>
      </c>
      <c r="C19" s="74">
        <v>1388.68017621</v>
      </c>
      <c r="D19" s="75">
        <v>7406.29427313</v>
      </c>
      <c r="E19" s="73">
        <v>3.66938614</v>
      </c>
      <c r="F19" s="74">
        <v>3283.45712775</v>
      </c>
      <c r="G19" s="75">
        <v>7418.63809692</v>
      </c>
      <c r="H19" s="73">
        <v>0.07119332</v>
      </c>
      <c r="I19" s="74"/>
      <c r="J19" s="74"/>
    </row>
    <row r="20" spans="1:10" ht="15">
      <c r="A20" s="49">
        <v>1988</v>
      </c>
      <c r="B20" s="73">
        <v>6.37978515</v>
      </c>
      <c r="C20" s="74">
        <v>1068.57762712</v>
      </c>
      <c r="D20" s="75">
        <v>8192.42847458</v>
      </c>
      <c r="E20" s="73">
        <v>3.40768432</v>
      </c>
      <c r="F20" s="74">
        <v>2044.14942373</v>
      </c>
      <c r="G20" s="75">
        <v>7151.55471186</v>
      </c>
      <c r="H20" s="73">
        <v>0.23127791</v>
      </c>
      <c r="I20" s="74"/>
      <c r="J20" s="74"/>
    </row>
    <row r="21" spans="1:10" ht="15">
      <c r="A21" s="49">
        <v>1989</v>
      </c>
      <c r="B21" s="73">
        <v>5.80072316</v>
      </c>
      <c r="C21" s="74">
        <v>1128.94762288</v>
      </c>
      <c r="D21" s="75">
        <v>7832.07413376</v>
      </c>
      <c r="E21" s="73">
        <v>4.06022115</v>
      </c>
      <c r="F21" s="74">
        <v>3198.68493151</v>
      </c>
      <c r="G21" s="75">
        <v>7925.21231265</v>
      </c>
      <c r="H21" s="73">
        <v>0.42866518</v>
      </c>
      <c r="I21" s="74"/>
      <c r="J21" s="74"/>
    </row>
    <row r="22" spans="1:10" ht="15">
      <c r="A22" s="49">
        <v>1990</v>
      </c>
      <c r="B22" s="73">
        <v>5.93723668</v>
      </c>
      <c r="C22" s="74">
        <v>1078.5404157</v>
      </c>
      <c r="D22" s="75">
        <v>7970.41367206</v>
      </c>
      <c r="E22" s="73">
        <v>3.4624238</v>
      </c>
      <c r="F22" s="74">
        <v>2782.63427252</v>
      </c>
      <c r="G22" s="75">
        <v>7984.79421093</v>
      </c>
      <c r="H22" s="73">
        <v>0.31281679</v>
      </c>
      <c r="I22" s="74"/>
      <c r="J22" s="74"/>
    </row>
    <row r="23" spans="1:10" ht="15">
      <c r="A23" s="49">
        <v>1991</v>
      </c>
      <c r="B23" s="73">
        <v>7.30556044</v>
      </c>
      <c r="C23" s="74">
        <v>1637.96188235</v>
      </c>
      <c r="D23" s="75">
        <v>7736.53694118</v>
      </c>
      <c r="E23" s="73">
        <v>3.6505887</v>
      </c>
      <c r="F23" s="74">
        <v>2740.23811765</v>
      </c>
      <c r="G23" s="75">
        <v>7424.05364706</v>
      </c>
      <c r="H23" s="73">
        <v>0.27751427</v>
      </c>
      <c r="I23" s="74"/>
      <c r="J23" s="74"/>
    </row>
    <row r="24" spans="1:10" ht="15">
      <c r="A24" s="49">
        <v>1992</v>
      </c>
      <c r="B24" s="73">
        <v>6.27626143</v>
      </c>
      <c r="C24" s="74">
        <v>1249.12981455</v>
      </c>
      <c r="D24" s="75">
        <v>7361.53837375</v>
      </c>
      <c r="E24" s="73">
        <v>2.8465837</v>
      </c>
      <c r="F24" s="74">
        <v>1818.73300999</v>
      </c>
      <c r="G24" s="75">
        <v>7994.43081312</v>
      </c>
      <c r="H24" s="73">
        <v>0.31498631</v>
      </c>
      <c r="I24" s="74"/>
      <c r="J24" s="74"/>
    </row>
    <row r="25" spans="1:10" ht="15">
      <c r="A25" s="49">
        <v>1993</v>
      </c>
      <c r="B25" s="73">
        <v>7.40578347</v>
      </c>
      <c r="C25" s="74">
        <v>1455.35734072</v>
      </c>
      <c r="D25" s="75">
        <v>7604.24210526</v>
      </c>
      <c r="E25" s="73">
        <v>2.3339611</v>
      </c>
      <c r="F25" s="74">
        <v>2321.29495845</v>
      </c>
      <c r="G25" s="75">
        <v>7994.76299169</v>
      </c>
      <c r="H25" s="73">
        <v>0.405217</v>
      </c>
      <c r="I25" s="74"/>
      <c r="J25" s="74"/>
    </row>
    <row r="26" spans="1:10" ht="15">
      <c r="A26" s="49">
        <v>1994</v>
      </c>
      <c r="B26" s="73">
        <v>6.59461272</v>
      </c>
      <c r="C26" s="74">
        <v>1457.82227027</v>
      </c>
      <c r="D26" s="75">
        <v>8350.92345946</v>
      </c>
      <c r="E26" s="73">
        <v>1.77518706</v>
      </c>
      <c r="F26" s="74">
        <v>3672.95481081</v>
      </c>
      <c r="G26" s="75">
        <v>7888.64864865</v>
      </c>
      <c r="H26" s="73">
        <v>0.24217609</v>
      </c>
      <c r="I26" s="74"/>
      <c r="J26" s="74"/>
    </row>
    <row r="27" spans="1:10" ht="15">
      <c r="A27" s="49">
        <v>1995</v>
      </c>
      <c r="B27" s="73">
        <v>7.08772436</v>
      </c>
      <c r="C27" s="74">
        <v>1469.92681967</v>
      </c>
      <c r="D27" s="75">
        <v>8798.89007213</v>
      </c>
      <c r="E27" s="73">
        <v>3.08174563</v>
      </c>
      <c r="F27" s="74">
        <v>4226.03960656</v>
      </c>
      <c r="G27" s="75">
        <v>8208.62258361</v>
      </c>
      <c r="H27" s="73">
        <v>0</v>
      </c>
      <c r="I27" s="74"/>
      <c r="J27" s="74"/>
    </row>
    <row r="28" spans="1:10" ht="15">
      <c r="A28" s="49">
        <v>1996</v>
      </c>
      <c r="B28" s="73">
        <v>6.39873782</v>
      </c>
      <c r="C28" s="74">
        <v>1609.34473516</v>
      </c>
      <c r="D28" s="75">
        <v>8243.42136567</v>
      </c>
      <c r="E28" s="73">
        <v>2.96330101</v>
      </c>
      <c r="F28" s="74">
        <v>1859.68724952</v>
      </c>
      <c r="G28" s="75">
        <v>7474.51221442</v>
      </c>
      <c r="H28" s="73">
        <v>0</v>
      </c>
      <c r="I28" s="74"/>
      <c r="J28" s="74"/>
    </row>
    <row r="29" spans="1:10" ht="15">
      <c r="A29" s="49">
        <v>1997</v>
      </c>
      <c r="B29" s="73">
        <v>6.30525061</v>
      </c>
      <c r="C29" s="74">
        <v>1223.60174672</v>
      </c>
      <c r="D29" s="75">
        <v>8632.21898939</v>
      </c>
      <c r="E29" s="73">
        <v>2.66356442</v>
      </c>
      <c r="F29" s="74">
        <v>2525.86360574</v>
      </c>
      <c r="G29" s="75">
        <v>7574.67747973</v>
      </c>
      <c r="H29" s="73">
        <v>0.12773369</v>
      </c>
      <c r="I29" s="74"/>
      <c r="J29" s="74"/>
    </row>
    <row r="30" spans="1:10" ht="15">
      <c r="A30" s="49">
        <v>1998</v>
      </c>
      <c r="B30" s="73">
        <v>7.17575167</v>
      </c>
      <c r="C30" s="74">
        <v>1719.04785276</v>
      </c>
      <c r="D30" s="75">
        <v>8642.51307975</v>
      </c>
      <c r="E30" s="73">
        <v>2.74179845</v>
      </c>
      <c r="F30" s="74">
        <v>2750.47656442</v>
      </c>
      <c r="G30" s="75">
        <v>8595.2392638</v>
      </c>
      <c r="H30" s="73">
        <v>0.61936558</v>
      </c>
      <c r="I30" s="74"/>
      <c r="J30" s="74"/>
    </row>
    <row r="31" spans="1:10" ht="15">
      <c r="A31" s="49">
        <v>1999</v>
      </c>
      <c r="B31" s="73">
        <v>8.54125344</v>
      </c>
      <c r="C31" s="74">
        <v>1685.94945848</v>
      </c>
      <c r="D31" s="75">
        <v>8577.26787004</v>
      </c>
      <c r="E31" s="73">
        <v>1.9084606</v>
      </c>
      <c r="F31" s="74">
        <v>3675.36981949</v>
      </c>
      <c r="G31" s="75">
        <v>8429.74729242</v>
      </c>
      <c r="H31" s="73">
        <v>0.08249133</v>
      </c>
      <c r="I31" s="74"/>
      <c r="J31" s="74"/>
    </row>
    <row r="32" spans="1:10" ht="15">
      <c r="A32" s="49">
        <v>2000</v>
      </c>
      <c r="B32" s="73">
        <v>6.51581005</v>
      </c>
      <c r="C32" s="74">
        <v>1625.31786543</v>
      </c>
      <c r="D32" s="75">
        <v>8287.76668213</v>
      </c>
      <c r="E32" s="73">
        <v>3.11246924</v>
      </c>
      <c r="F32" s="74">
        <v>2275.4450116</v>
      </c>
      <c r="G32" s="75">
        <v>8825.47600928</v>
      </c>
      <c r="H32" s="73">
        <v>0</v>
      </c>
      <c r="I32" s="74"/>
      <c r="J32" s="74"/>
    </row>
    <row r="33" spans="1:10" ht="15">
      <c r="A33" s="49">
        <v>2001</v>
      </c>
      <c r="B33" s="73">
        <v>5.15756124</v>
      </c>
      <c r="C33" s="74">
        <v>1739.47361798</v>
      </c>
      <c r="D33" s="75">
        <v>8560.93878652</v>
      </c>
      <c r="E33" s="73">
        <v>3.99713746</v>
      </c>
      <c r="F33" s="74">
        <v>3305.78696629</v>
      </c>
      <c r="G33" s="75">
        <v>8264.46741573</v>
      </c>
      <c r="H33" s="73">
        <v>0.17559713</v>
      </c>
      <c r="I33" s="74"/>
      <c r="J33" s="74"/>
    </row>
    <row r="34" spans="1:10" ht="15">
      <c r="A34" s="49">
        <v>2002</v>
      </c>
      <c r="B34" s="73">
        <v>7.44017102</v>
      </c>
      <c r="C34" s="74">
        <v>1658.79995553</v>
      </c>
      <c r="D34" s="75">
        <v>8138.24391329</v>
      </c>
      <c r="E34" s="73">
        <v>2.0372328</v>
      </c>
      <c r="F34" s="74">
        <v>4122.33854364</v>
      </c>
      <c r="G34" s="75">
        <v>8422.49836576</v>
      </c>
      <c r="H34" s="73">
        <v>0</v>
      </c>
      <c r="I34" s="74"/>
      <c r="J34" s="74"/>
    </row>
    <row r="35" spans="1:10" ht="15">
      <c r="A35" s="49">
        <v>2003</v>
      </c>
      <c r="B35" s="73">
        <v>6.96206079</v>
      </c>
      <c r="C35" s="74">
        <v>1601.6060969</v>
      </c>
      <c r="D35" s="75">
        <v>8780.86898204</v>
      </c>
      <c r="E35" s="73">
        <v>2.63515236</v>
      </c>
      <c r="F35" s="74">
        <v>3241.34567229</v>
      </c>
      <c r="G35" s="75">
        <v>8834.25585193</v>
      </c>
      <c r="H35" s="73">
        <v>0.08994982</v>
      </c>
      <c r="I35" s="74"/>
      <c r="J35" s="74"/>
    </row>
    <row r="36" spans="1:10" ht="15">
      <c r="A36" s="49">
        <v>2004</v>
      </c>
      <c r="B36" s="73">
        <v>7.98979841</v>
      </c>
      <c r="C36" s="74">
        <v>1550.94907749</v>
      </c>
      <c r="D36" s="75">
        <v>9004.12103321</v>
      </c>
      <c r="E36" s="73">
        <v>2.09821276</v>
      </c>
      <c r="F36" s="74">
        <v>4972.8843437</v>
      </c>
      <c r="G36" s="75">
        <v>8626.23105957</v>
      </c>
      <c r="H36" s="73">
        <v>0.06506572</v>
      </c>
      <c r="I36" s="74"/>
      <c r="J36" s="74"/>
    </row>
    <row r="37" spans="1:10" ht="15">
      <c r="A37" s="49">
        <v>2005</v>
      </c>
      <c r="B37" s="73">
        <v>7.10299136</v>
      </c>
      <c r="C37" s="74">
        <v>1714.36355784</v>
      </c>
      <c r="D37" s="75">
        <v>8660.65735733</v>
      </c>
      <c r="E37" s="73">
        <v>2.75120159</v>
      </c>
      <c r="F37" s="74">
        <v>3601.60411311</v>
      </c>
      <c r="G37" s="75">
        <v>8426.55308997</v>
      </c>
      <c r="H37" s="73">
        <v>0.1415649</v>
      </c>
      <c r="I37" s="74"/>
      <c r="J37" s="74"/>
    </row>
    <row r="38" spans="1:10" ht="15">
      <c r="A38" s="49">
        <v>2006</v>
      </c>
      <c r="B38" s="73">
        <v>8.38504837</v>
      </c>
      <c r="C38" s="74">
        <v>1726.24938393</v>
      </c>
      <c r="D38" s="75">
        <v>8009.79714145</v>
      </c>
      <c r="E38" s="73">
        <v>3.89627161</v>
      </c>
      <c r="F38" s="74">
        <v>2570.96074914</v>
      </c>
      <c r="G38" s="75">
        <v>8828.03934943</v>
      </c>
      <c r="H38" s="73">
        <v>0.17338087</v>
      </c>
      <c r="I38" s="74"/>
      <c r="J38" s="74"/>
    </row>
    <row r="39" spans="1:10" ht="15">
      <c r="A39" s="49">
        <v>2007</v>
      </c>
      <c r="B39" s="73">
        <v>6.88764802</v>
      </c>
      <c r="C39" s="74">
        <v>1855.91030564</v>
      </c>
      <c r="D39" s="75">
        <v>8405.39087698</v>
      </c>
      <c r="E39" s="73">
        <v>2.42626844</v>
      </c>
      <c r="F39" s="74">
        <v>3631.12885885</v>
      </c>
      <c r="G39" s="75">
        <v>8254.09384119</v>
      </c>
      <c r="H39" s="73">
        <v>0</v>
      </c>
      <c r="I39" s="74"/>
      <c r="J39" s="74"/>
    </row>
    <row r="40" spans="1:10" ht="15">
      <c r="A40" s="49">
        <v>2008</v>
      </c>
      <c r="B40" s="73">
        <v>7.0698022</v>
      </c>
      <c r="C40" s="74">
        <v>1920.83358088</v>
      </c>
      <c r="D40" s="75">
        <v>8426.05664146</v>
      </c>
      <c r="E40" s="73">
        <v>2.57986892</v>
      </c>
      <c r="F40" s="74">
        <v>5122.22288234</v>
      </c>
      <c r="G40" s="75">
        <v>8543.97448073</v>
      </c>
      <c r="H40" s="73">
        <v>0.07129906</v>
      </c>
      <c r="I40" s="74"/>
      <c r="J40" s="74"/>
    </row>
    <row r="41" spans="1:10" ht="15">
      <c r="A41" s="49">
        <v>2009</v>
      </c>
      <c r="B41" s="73">
        <v>6.56332508</v>
      </c>
      <c r="C41" s="74">
        <v>1948.63625616</v>
      </c>
      <c r="D41" s="75">
        <v>10021.40323515</v>
      </c>
      <c r="E41" s="73">
        <v>1.97537709</v>
      </c>
      <c r="F41" s="74">
        <v>3897.27251232</v>
      </c>
      <c r="G41" s="75">
        <v>9313.39872875</v>
      </c>
      <c r="H41" s="73">
        <v>0.10618032</v>
      </c>
      <c r="I41" s="74"/>
      <c r="J41" s="74"/>
    </row>
    <row r="42" spans="1:10" ht="15">
      <c r="A42" s="49">
        <v>2010</v>
      </c>
      <c r="B42" s="73">
        <v>4.57640488</v>
      </c>
      <c r="C42" s="74">
        <v>1954.03526254</v>
      </c>
      <c r="D42" s="75">
        <v>8954.38801642</v>
      </c>
      <c r="E42" s="73">
        <v>2.77221533</v>
      </c>
      <c r="F42" s="74">
        <v>3490.26693276</v>
      </c>
      <c r="G42" s="75">
        <v>8429.45529787</v>
      </c>
      <c r="H42" s="73">
        <v>0.28065212</v>
      </c>
      <c r="I42" s="74"/>
      <c r="J42" s="74"/>
    </row>
    <row r="43" spans="1:10" ht="15">
      <c r="A43" s="49">
        <v>2011</v>
      </c>
      <c r="B43" s="73">
        <v>6.34376731</v>
      </c>
      <c r="C43" s="74">
        <v>1663.43746733</v>
      </c>
      <c r="D43" s="75">
        <v>9457.17992929</v>
      </c>
      <c r="E43" s="73">
        <v>2.45165355</v>
      </c>
      <c r="F43" s="74">
        <v>3206.87571437</v>
      </c>
      <c r="G43" s="75">
        <v>8925.45924633</v>
      </c>
      <c r="H43" s="73">
        <v>0.13184025</v>
      </c>
      <c r="I43" s="74"/>
      <c r="J43" s="74"/>
    </row>
    <row r="44" spans="1:10" ht="15">
      <c r="A44" s="49">
        <v>2012</v>
      </c>
      <c r="B44" s="73">
        <v>6.98077355</v>
      </c>
      <c r="C44" s="74">
        <v>1538.52677817</v>
      </c>
      <c r="D44" s="75">
        <v>9151.79222409</v>
      </c>
      <c r="E44" s="73">
        <v>2.66928279</v>
      </c>
      <c r="F44" s="74">
        <v>3052.63249636</v>
      </c>
      <c r="G44" s="75">
        <v>8525.49379025</v>
      </c>
      <c r="H44" s="73">
        <v>0.1956632</v>
      </c>
      <c r="I44" s="74"/>
      <c r="J44" s="74"/>
    </row>
    <row r="45" spans="1:10" ht="15">
      <c r="A45" s="53">
        <v>2013</v>
      </c>
      <c r="B45" s="76">
        <v>7.06985098</v>
      </c>
      <c r="C45" s="77">
        <v>1800</v>
      </c>
      <c r="D45" s="78">
        <v>8153</v>
      </c>
      <c r="E45" s="76">
        <v>2.96835592</v>
      </c>
      <c r="F45" s="77">
        <v>5268</v>
      </c>
      <c r="G45" s="78">
        <v>9000</v>
      </c>
      <c r="H45" s="76">
        <v>0.03074587</v>
      </c>
      <c r="I45" s="77"/>
      <c r="J45" s="77"/>
    </row>
    <row r="46" spans="1:10" ht="15">
      <c r="A46" s="163" t="s">
        <v>181</v>
      </c>
      <c r="B46" s="163"/>
      <c r="C46" s="163"/>
      <c r="D46" s="163"/>
      <c r="E46" s="163"/>
      <c r="F46" s="163"/>
      <c r="G46" s="163"/>
      <c r="H46" s="163"/>
      <c r="I46" s="163"/>
      <c r="J46" s="163"/>
    </row>
    <row r="47" spans="1:10" ht="36" customHeight="1">
      <c r="A47" s="168" t="s">
        <v>821</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7.25">
      <c r="A49" s="174" t="s">
        <v>183</v>
      </c>
      <c r="B49" s="174"/>
      <c r="C49" s="174"/>
      <c r="D49" s="174"/>
      <c r="E49" s="174"/>
      <c r="F49" s="174"/>
      <c r="G49" s="174"/>
      <c r="H49" s="174"/>
      <c r="I49" s="174"/>
      <c r="J49" s="174"/>
    </row>
    <row r="50" spans="1:10" ht="15">
      <c r="A50" s="148" t="s">
        <v>95</v>
      </c>
      <c r="B50" s="148"/>
      <c r="C50" s="148"/>
      <c r="D50" s="148"/>
      <c r="E50" s="148"/>
      <c r="F50" s="148"/>
      <c r="G50" s="148"/>
      <c r="H50" s="148"/>
      <c r="I50" s="148"/>
      <c r="J50" s="148"/>
    </row>
  </sheetData>
  <sheetProtection/>
  <mergeCells count="9">
    <mergeCell ref="A47:J47"/>
    <mergeCell ref="A48:J48"/>
    <mergeCell ref="A50:J50"/>
    <mergeCell ref="A3:J3"/>
    <mergeCell ref="C5:D5"/>
    <mergeCell ref="F5:G5"/>
    <mergeCell ref="I5:J5"/>
    <mergeCell ref="A46:J46"/>
    <mergeCell ref="A49:J49"/>
  </mergeCells>
  <printOptions/>
  <pageMargins left="0.7" right="0.7" top="0.75" bottom="0.75" header="0.3" footer="0.3"/>
  <pageSetup fitToHeight="1" fitToWidth="1" horizontalDpi="600" verticalDpi="600" orientation="portrait" scale="77"/>
</worksheet>
</file>

<file path=xl/worksheets/sheet12.xml><?xml version="1.0" encoding="utf-8"?>
<worksheet xmlns="http://schemas.openxmlformats.org/spreadsheetml/2006/main" xmlns:r="http://schemas.openxmlformats.org/officeDocument/2006/relationships">
  <sheetPr>
    <pageSetUpPr fitToPage="1"/>
  </sheetPr>
  <dimension ref="A1:J50"/>
  <sheetViews>
    <sheetView zoomScaleSheetLayoutView="100" zoomScalePageLayoutView="0" workbookViewId="0" topLeftCell="A25">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39</v>
      </c>
      <c r="B1" s="2"/>
      <c r="C1" s="2"/>
      <c r="D1" s="3"/>
    </row>
    <row r="2" spans="1:4" ht="17.25">
      <c r="A2" s="2" t="s">
        <v>810</v>
      </c>
      <c r="B2" s="2"/>
      <c r="C2" s="2"/>
      <c r="D2" s="3"/>
    </row>
    <row r="3" spans="1:10" ht="15" customHeight="1">
      <c r="A3" s="169" t="s">
        <v>218</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2.25">
      <c r="A6" s="69" t="s">
        <v>0</v>
      </c>
      <c r="B6" s="70" t="s">
        <v>9</v>
      </c>
      <c r="C6" s="71" t="s">
        <v>10</v>
      </c>
      <c r="D6" s="72" t="s">
        <v>11</v>
      </c>
      <c r="E6" s="70" t="s">
        <v>9</v>
      </c>
      <c r="F6" s="71" t="s">
        <v>10</v>
      </c>
      <c r="G6" s="72" t="s">
        <v>11</v>
      </c>
      <c r="H6" s="70" t="s">
        <v>9</v>
      </c>
      <c r="I6" s="115" t="s">
        <v>132</v>
      </c>
      <c r="J6" s="116" t="s">
        <v>133</v>
      </c>
    </row>
    <row r="7" spans="1:10" ht="15">
      <c r="A7" s="49">
        <v>1975</v>
      </c>
      <c r="B7" s="25">
        <f>6.83781317/100</f>
        <v>0.06837813170000001</v>
      </c>
      <c r="C7" s="11">
        <v>2064.94208955</v>
      </c>
      <c r="D7" s="12">
        <v>10024.11761194</v>
      </c>
      <c r="E7" s="25">
        <f>5.96184188/100</f>
        <v>0.059618418799999996</v>
      </c>
      <c r="F7" s="11">
        <v>3999.19164179</v>
      </c>
      <c r="G7" s="12">
        <v>9767.08895522</v>
      </c>
      <c r="H7" s="25">
        <v>0</v>
      </c>
      <c r="I7" s="11"/>
      <c r="J7" s="11"/>
    </row>
    <row r="8" spans="1:10" ht="15">
      <c r="A8" s="49">
        <v>1976</v>
      </c>
      <c r="B8" s="73">
        <v>8.26491377</v>
      </c>
      <c r="C8" s="74">
        <v>1356.62535211</v>
      </c>
      <c r="D8" s="75">
        <v>10158.24619718</v>
      </c>
      <c r="E8" s="73">
        <v>4.81373674</v>
      </c>
      <c r="F8" s="74">
        <v>4489.19661972</v>
      </c>
      <c r="G8" s="75">
        <v>10154.13521127</v>
      </c>
      <c r="H8" s="73">
        <v>0.11183699</v>
      </c>
      <c r="I8" s="74"/>
      <c r="J8" s="74"/>
    </row>
    <row r="9" spans="1:10" ht="15">
      <c r="A9" s="49">
        <v>1977</v>
      </c>
      <c r="B9" s="73">
        <v>8.23122014</v>
      </c>
      <c r="C9" s="74">
        <v>1938.81410214</v>
      </c>
      <c r="D9" s="75">
        <v>10251.86425041</v>
      </c>
      <c r="E9" s="73">
        <v>6.64710602</v>
      </c>
      <c r="F9" s="74">
        <v>4870.11637562</v>
      </c>
      <c r="G9" s="75">
        <v>9988.35479407</v>
      </c>
      <c r="H9" s="73">
        <v>0.30782496</v>
      </c>
      <c r="I9" s="74"/>
      <c r="J9" s="74"/>
    </row>
    <row r="10" spans="1:10" ht="15">
      <c r="A10" s="49">
        <v>1978</v>
      </c>
      <c r="B10" s="73">
        <v>8.17617988</v>
      </c>
      <c r="C10" s="74">
        <v>1539.9803681</v>
      </c>
      <c r="D10" s="75">
        <v>10131.63828221</v>
      </c>
      <c r="E10" s="73">
        <v>5.49771687</v>
      </c>
      <c r="F10" s="74">
        <v>4747.97435583</v>
      </c>
      <c r="G10" s="75">
        <v>10317.86846626</v>
      </c>
      <c r="H10" s="73">
        <v>0.11491043</v>
      </c>
      <c r="I10" s="74"/>
      <c r="J10" s="74"/>
    </row>
    <row r="11" spans="1:10" ht="15">
      <c r="A11" s="49">
        <v>1979</v>
      </c>
      <c r="B11" s="73">
        <v>9.76559544</v>
      </c>
      <c r="C11" s="74">
        <v>1608.36780083</v>
      </c>
      <c r="D11" s="75">
        <v>10317.13040111</v>
      </c>
      <c r="E11" s="73">
        <v>5.65270745</v>
      </c>
      <c r="F11" s="74">
        <v>4805.72547718</v>
      </c>
      <c r="G11" s="75">
        <v>10228.3149101</v>
      </c>
      <c r="H11" s="73">
        <v>0.14248808</v>
      </c>
      <c r="I11" s="74"/>
      <c r="J11" s="74"/>
    </row>
    <row r="12" spans="1:10" ht="15">
      <c r="A12" s="49">
        <v>1980</v>
      </c>
      <c r="B12" s="73">
        <v>8.92780796</v>
      </c>
      <c r="C12" s="74">
        <v>1694.10399033</v>
      </c>
      <c r="D12" s="75">
        <v>10180.15322854</v>
      </c>
      <c r="E12" s="73">
        <v>7.16346688</v>
      </c>
      <c r="F12" s="74">
        <v>3506.79525998</v>
      </c>
      <c r="G12" s="75">
        <v>10103.91854897</v>
      </c>
      <c r="H12" s="73">
        <v>0.34196829</v>
      </c>
      <c r="I12" s="74"/>
      <c r="J12" s="74"/>
    </row>
    <row r="13" spans="1:10" ht="15">
      <c r="A13" s="49">
        <v>1981</v>
      </c>
      <c r="B13" s="73">
        <v>11.78175247</v>
      </c>
      <c r="C13" s="74">
        <v>1159.78807947</v>
      </c>
      <c r="D13" s="75">
        <v>10492.21615894</v>
      </c>
      <c r="E13" s="73">
        <v>5.37856601</v>
      </c>
      <c r="F13" s="74">
        <v>4694.56441501</v>
      </c>
      <c r="G13" s="75">
        <v>10051.49668874</v>
      </c>
      <c r="H13" s="73">
        <v>0.10010975</v>
      </c>
      <c r="I13" s="74"/>
      <c r="J13" s="74"/>
    </row>
    <row r="14" spans="1:10" ht="15">
      <c r="A14" s="49">
        <v>1982</v>
      </c>
      <c r="B14" s="73">
        <v>12.18477378</v>
      </c>
      <c r="C14" s="74">
        <v>1455.18729897</v>
      </c>
      <c r="D14" s="75">
        <v>10885.61946392</v>
      </c>
      <c r="E14" s="73">
        <v>5.68527516</v>
      </c>
      <c r="F14" s="74">
        <v>5230.97105155</v>
      </c>
      <c r="G14" s="75">
        <v>10582.30498969</v>
      </c>
      <c r="H14" s="73">
        <v>0.15287333</v>
      </c>
      <c r="I14" s="74"/>
      <c r="J14" s="74"/>
    </row>
    <row r="15" spans="1:10" ht="15">
      <c r="A15" s="49">
        <v>1983</v>
      </c>
      <c r="B15" s="73">
        <v>12.97739521</v>
      </c>
      <c r="C15" s="74">
        <v>1647.43525628</v>
      </c>
      <c r="D15" s="75">
        <v>11151.86942714</v>
      </c>
      <c r="E15" s="73">
        <v>5.9304083</v>
      </c>
      <c r="F15" s="74">
        <v>5045.5638191</v>
      </c>
      <c r="G15" s="75">
        <v>10954.74042211</v>
      </c>
      <c r="H15" s="73">
        <v>0.13281787</v>
      </c>
      <c r="I15" s="74"/>
      <c r="J15" s="74"/>
    </row>
    <row r="16" spans="1:10" ht="15">
      <c r="A16" s="49">
        <v>1984</v>
      </c>
      <c r="B16" s="73">
        <v>15.31490231</v>
      </c>
      <c r="C16" s="74">
        <v>1688.79459981</v>
      </c>
      <c r="D16" s="75">
        <v>11596.38958534</v>
      </c>
      <c r="E16" s="73">
        <v>7.970431</v>
      </c>
      <c r="F16" s="74">
        <v>4539.47988428</v>
      </c>
      <c r="G16" s="75">
        <v>11404.99286403</v>
      </c>
      <c r="H16" s="73">
        <v>0.56355157</v>
      </c>
      <c r="I16" s="74"/>
      <c r="J16" s="74"/>
    </row>
    <row r="17" spans="1:10" ht="15">
      <c r="A17" s="49">
        <v>1985</v>
      </c>
      <c r="B17" s="73">
        <v>14.72966138</v>
      </c>
      <c r="C17" s="74">
        <v>1562.4802974</v>
      </c>
      <c r="D17" s="75">
        <v>11372.46944238</v>
      </c>
      <c r="E17" s="73">
        <v>8.31829005</v>
      </c>
      <c r="F17" s="74">
        <v>4713.48223048</v>
      </c>
      <c r="G17" s="75">
        <v>11327.98215613</v>
      </c>
      <c r="H17" s="73">
        <v>0.1803603</v>
      </c>
      <c r="I17" s="74"/>
      <c r="J17" s="74"/>
    </row>
    <row r="18" spans="1:10" ht="15">
      <c r="A18" s="49">
        <v>1986</v>
      </c>
      <c r="B18" s="73">
        <v>14.90305106</v>
      </c>
      <c r="C18" s="74">
        <v>1829.64778082</v>
      </c>
      <c r="D18" s="75">
        <v>11681.59736986</v>
      </c>
      <c r="E18" s="73">
        <v>7.401959</v>
      </c>
      <c r="F18" s="74">
        <v>5331.14155251</v>
      </c>
      <c r="G18" s="75">
        <v>11517.39821005</v>
      </c>
      <c r="H18" s="73">
        <v>0.37055394</v>
      </c>
      <c r="I18" s="74"/>
      <c r="J18" s="74"/>
    </row>
    <row r="19" spans="1:10" ht="15">
      <c r="A19" s="49">
        <v>1987</v>
      </c>
      <c r="B19" s="73">
        <v>16.56025325</v>
      </c>
      <c r="C19" s="74">
        <v>1803.22692511</v>
      </c>
      <c r="D19" s="75">
        <v>11776.00789427</v>
      </c>
      <c r="E19" s="73">
        <v>7.20263256</v>
      </c>
      <c r="F19" s="74">
        <v>4624.81931278</v>
      </c>
      <c r="G19" s="75">
        <v>11653.59830837</v>
      </c>
      <c r="H19" s="73">
        <v>0.26462358</v>
      </c>
      <c r="I19" s="74"/>
      <c r="J19" s="74"/>
    </row>
    <row r="20" spans="1:10" ht="15">
      <c r="A20" s="49">
        <v>1988</v>
      </c>
      <c r="B20" s="73">
        <v>19.63246451</v>
      </c>
      <c r="C20" s="74">
        <v>1828.45505085</v>
      </c>
      <c r="D20" s="75">
        <v>11809.76162712</v>
      </c>
      <c r="E20" s="73">
        <v>5.98992389</v>
      </c>
      <c r="F20" s="74">
        <v>4998.56867797</v>
      </c>
      <c r="G20" s="75">
        <v>11471.37871186</v>
      </c>
      <c r="H20" s="73">
        <v>0.52905425</v>
      </c>
      <c r="I20" s="74"/>
      <c r="J20" s="74"/>
    </row>
    <row r="21" spans="1:10" ht="15">
      <c r="A21" s="49">
        <v>1989</v>
      </c>
      <c r="B21" s="73">
        <v>18.34790468</v>
      </c>
      <c r="C21" s="74">
        <v>1975.65834005</v>
      </c>
      <c r="D21" s="75">
        <v>11646.97630943</v>
      </c>
      <c r="E21" s="73">
        <v>8.44079866</v>
      </c>
      <c r="F21" s="74">
        <v>4425.47468171</v>
      </c>
      <c r="G21" s="75">
        <v>11403.31178082</v>
      </c>
      <c r="H21" s="73">
        <v>0.39918401</v>
      </c>
      <c r="I21" s="74"/>
      <c r="J21" s="74"/>
    </row>
    <row r="22" spans="1:10" ht="15">
      <c r="A22" s="49">
        <v>1990</v>
      </c>
      <c r="B22" s="73">
        <v>18.48431634</v>
      </c>
      <c r="C22" s="74">
        <v>1941.37274827</v>
      </c>
      <c r="D22" s="75">
        <v>11581.72649731</v>
      </c>
      <c r="E22" s="73">
        <v>7.89541611</v>
      </c>
      <c r="F22" s="74">
        <v>4314.16166282</v>
      </c>
      <c r="G22" s="75">
        <v>11846.86768283</v>
      </c>
      <c r="H22" s="73">
        <v>1.11493774</v>
      </c>
      <c r="I22" s="74"/>
      <c r="J22" s="74"/>
    </row>
    <row r="23" spans="1:10" ht="15">
      <c r="A23" s="49">
        <v>1991</v>
      </c>
      <c r="B23" s="73">
        <v>21.80965522</v>
      </c>
      <c r="C23" s="74">
        <v>2060.32941176</v>
      </c>
      <c r="D23" s="75">
        <v>11651.16282353</v>
      </c>
      <c r="E23" s="73">
        <v>6.8510984</v>
      </c>
      <c r="F23" s="74">
        <v>4481.21647059</v>
      </c>
      <c r="G23" s="75">
        <v>11331.81176471</v>
      </c>
      <c r="H23" s="73">
        <v>0.46540523</v>
      </c>
      <c r="I23" s="74"/>
      <c r="J23" s="74"/>
    </row>
    <row r="24" spans="1:10" ht="15">
      <c r="A24" s="49">
        <v>1992</v>
      </c>
      <c r="B24" s="73">
        <v>20.11640417</v>
      </c>
      <c r="C24" s="74">
        <v>1945.31149786</v>
      </c>
      <c r="D24" s="75">
        <v>11428.70504993</v>
      </c>
      <c r="E24" s="73">
        <v>6.06879131</v>
      </c>
      <c r="F24" s="74">
        <v>4913.24393723</v>
      </c>
      <c r="G24" s="75">
        <v>11157.22750357</v>
      </c>
      <c r="H24" s="73">
        <v>0.77834672</v>
      </c>
      <c r="I24" s="74"/>
      <c r="J24" s="74"/>
    </row>
    <row r="25" spans="1:10" ht="15">
      <c r="A25" s="49">
        <v>1993</v>
      </c>
      <c r="B25" s="73">
        <v>19.03300666</v>
      </c>
      <c r="C25" s="74">
        <v>1786.04686981</v>
      </c>
      <c r="D25" s="75">
        <v>11804.56509695</v>
      </c>
      <c r="E25" s="73">
        <v>6.39509709</v>
      </c>
      <c r="F25" s="74">
        <v>4851.19113573</v>
      </c>
      <c r="G25" s="75">
        <v>11400.29916898</v>
      </c>
      <c r="H25" s="73">
        <v>0.54654529</v>
      </c>
      <c r="I25" s="74"/>
      <c r="J25" s="74"/>
    </row>
    <row r="26" spans="1:10" ht="15">
      <c r="A26" s="49">
        <v>1994</v>
      </c>
      <c r="B26" s="73">
        <v>18.49225984</v>
      </c>
      <c r="C26" s="74">
        <v>1760.74637838</v>
      </c>
      <c r="D26" s="75">
        <v>12316.54713514</v>
      </c>
      <c r="E26" s="73">
        <v>5.63861416</v>
      </c>
      <c r="F26" s="74">
        <v>4733.18918919</v>
      </c>
      <c r="G26" s="75">
        <v>11967.08</v>
      </c>
      <c r="H26" s="73">
        <v>0.31378785</v>
      </c>
      <c r="I26" s="74"/>
      <c r="J26" s="74"/>
    </row>
    <row r="27" spans="1:10" ht="15">
      <c r="A27" s="49">
        <v>1995</v>
      </c>
      <c r="B27" s="73">
        <v>17.93864331</v>
      </c>
      <c r="C27" s="74">
        <v>1649.8397377</v>
      </c>
      <c r="D27" s="75">
        <v>12172.83147541</v>
      </c>
      <c r="E27" s="73">
        <v>5.02801701</v>
      </c>
      <c r="F27" s="74">
        <v>4593.52131148</v>
      </c>
      <c r="G27" s="75">
        <v>12679.64999344</v>
      </c>
      <c r="H27" s="73">
        <v>0.50062062</v>
      </c>
      <c r="I27" s="74"/>
      <c r="J27" s="74"/>
    </row>
    <row r="28" spans="1:10" ht="15">
      <c r="A28" s="49">
        <v>1996</v>
      </c>
      <c r="B28" s="73">
        <v>17.63584819</v>
      </c>
      <c r="C28" s="74">
        <v>1966.97689853</v>
      </c>
      <c r="D28" s="75">
        <v>12544.69319719</v>
      </c>
      <c r="E28" s="73">
        <v>4.33212756</v>
      </c>
      <c r="F28" s="74">
        <v>3898.19058073</v>
      </c>
      <c r="G28" s="75">
        <v>12472.42169751</v>
      </c>
      <c r="H28" s="73">
        <v>0.38177538</v>
      </c>
      <c r="I28" s="74"/>
      <c r="J28" s="74"/>
    </row>
    <row r="29" spans="1:10" ht="15">
      <c r="A29" s="49">
        <v>1997</v>
      </c>
      <c r="B29" s="73">
        <v>19.64990375</v>
      </c>
      <c r="C29" s="74">
        <v>1905.3227199</v>
      </c>
      <c r="D29" s="75">
        <v>12584.16129757</v>
      </c>
      <c r="E29" s="73">
        <v>5.12480841</v>
      </c>
      <c r="F29" s="74">
        <v>5244.00748596</v>
      </c>
      <c r="G29" s="75">
        <v>12236.01746725</v>
      </c>
      <c r="H29" s="73">
        <v>0.63663319</v>
      </c>
      <c r="I29" s="74"/>
      <c r="J29" s="74"/>
    </row>
    <row r="30" spans="1:10" ht="15">
      <c r="A30" s="49">
        <v>1998</v>
      </c>
      <c r="B30" s="73">
        <v>18.69493473</v>
      </c>
      <c r="C30" s="74">
        <v>2183.19077301</v>
      </c>
      <c r="D30" s="75">
        <v>12785.41840491</v>
      </c>
      <c r="E30" s="73">
        <v>4.88026018</v>
      </c>
      <c r="F30" s="74">
        <v>4228.85771779</v>
      </c>
      <c r="G30" s="75">
        <v>12785.41840491</v>
      </c>
      <c r="H30" s="73">
        <v>0.46561007</v>
      </c>
      <c r="I30" s="74"/>
      <c r="J30" s="74"/>
    </row>
    <row r="31" spans="1:10" ht="15">
      <c r="A31" s="49">
        <v>1999</v>
      </c>
      <c r="B31" s="73">
        <v>19.2443838</v>
      </c>
      <c r="C31" s="74">
        <v>1980.99061372</v>
      </c>
      <c r="D31" s="75">
        <v>13028.17444043</v>
      </c>
      <c r="E31" s="73">
        <v>4.52471575</v>
      </c>
      <c r="F31" s="74">
        <v>4214.87364621</v>
      </c>
      <c r="G31" s="75">
        <v>13243.13299639</v>
      </c>
      <c r="H31" s="73">
        <v>0.34466045</v>
      </c>
      <c r="I31" s="74"/>
      <c r="J31" s="74"/>
    </row>
    <row r="32" spans="1:10" ht="15">
      <c r="A32" s="49">
        <v>2000</v>
      </c>
      <c r="B32" s="73">
        <v>14.96647805</v>
      </c>
      <c r="C32" s="74">
        <v>1917.87508121</v>
      </c>
      <c r="D32" s="75">
        <v>12443.16269142</v>
      </c>
      <c r="E32" s="73">
        <v>4.83821093</v>
      </c>
      <c r="F32" s="74">
        <v>3478.18023202</v>
      </c>
      <c r="G32" s="75">
        <v>12035.4787935</v>
      </c>
      <c r="H32" s="73">
        <v>0.46354284</v>
      </c>
      <c r="I32" s="74"/>
      <c r="J32" s="74"/>
    </row>
    <row r="33" spans="1:10" ht="15">
      <c r="A33" s="49">
        <v>2001</v>
      </c>
      <c r="B33" s="73">
        <v>15.89259234</v>
      </c>
      <c r="C33" s="74">
        <v>1889.0211236</v>
      </c>
      <c r="D33" s="75">
        <v>12750.89258427</v>
      </c>
      <c r="E33" s="73">
        <v>5.38802454</v>
      </c>
      <c r="F33" s="74">
        <v>4722.55280899</v>
      </c>
      <c r="G33" s="75">
        <v>12774.50534831</v>
      </c>
      <c r="H33" s="73">
        <v>0.55790753</v>
      </c>
      <c r="I33" s="74"/>
      <c r="J33" s="74"/>
    </row>
    <row r="34" spans="1:10" ht="15">
      <c r="A34" s="49">
        <v>2002</v>
      </c>
      <c r="B34" s="73">
        <v>17.94379217</v>
      </c>
      <c r="C34" s="74">
        <v>2071.55299611</v>
      </c>
      <c r="D34" s="75">
        <v>12756.40529183</v>
      </c>
      <c r="E34" s="73">
        <v>3.77884241</v>
      </c>
      <c r="F34" s="74">
        <v>6136.78105614</v>
      </c>
      <c r="G34" s="75">
        <v>12522.77149528</v>
      </c>
      <c r="H34" s="73">
        <v>0.64868057</v>
      </c>
      <c r="I34" s="74"/>
      <c r="J34" s="74"/>
    </row>
    <row r="35" spans="1:10" ht="15">
      <c r="A35" s="49">
        <v>2003</v>
      </c>
      <c r="B35" s="73">
        <v>18.23530765</v>
      </c>
      <c r="C35" s="74">
        <v>1830.40696788</v>
      </c>
      <c r="D35" s="75">
        <v>12716.24396298</v>
      </c>
      <c r="E35" s="73">
        <v>3.39333568</v>
      </c>
      <c r="F35" s="74">
        <v>6086.10316821</v>
      </c>
      <c r="G35" s="75">
        <v>13145.88115406</v>
      </c>
      <c r="H35" s="73">
        <v>0.2251986</v>
      </c>
      <c r="I35" s="74"/>
      <c r="J35" s="74"/>
    </row>
    <row r="36" spans="1:10" ht="15">
      <c r="A36" s="49">
        <v>2004</v>
      </c>
      <c r="B36" s="73">
        <v>17.30422318</v>
      </c>
      <c r="C36" s="74">
        <v>2156.55776489</v>
      </c>
      <c r="D36" s="75">
        <v>12785.48259357</v>
      </c>
      <c r="E36" s="73">
        <v>4.13691683</v>
      </c>
      <c r="F36" s="74">
        <v>6154.55983131</v>
      </c>
      <c r="G36" s="75">
        <v>12800.25353716</v>
      </c>
      <c r="H36" s="73">
        <v>0.46528216</v>
      </c>
      <c r="I36" s="74"/>
      <c r="J36" s="74"/>
    </row>
    <row r="37" spans="1:10" ht="15">
      <c r="A37" s="49">
        <v>2005</v>
      </c>
      <c r="B37" s="73">
        <v>17.82502125</v>
      </c>
      <c r="C37" s="74">
        <v>1836.81809769</v>
      </c>
      <c r="D37" s="75">
        <v>13054.61437532</v>
      </c>
      <c r="E37" s="73">
        <v>5.80065915</v>
      </c>
      <c r="F37" s="74">
        <v>5762.56658098</v>
      </c>
      <c r="G37" s="75">
        <v>12808.50476093</v>
      </c>
      <c r="H37" s="73">
        <v>0.45774255</v>
      </c>
      <c r="I37" s="74"/>
      <c r="J37" s="74"/>
    </row>
    <row r="38" spans="1:10" ht="15">
      <c r="A38" s="49">
        <v>2006</v>
      </c>
      <c r="B38" s="73">
        <v>16.52801545</v>
      </c>
      <c r="C38" s="74">
        <v>2071.49926072</v>
      </c>
      <c r="D38" s="75">
        <v>12811.07209463</v>
      </c>
      <c r="E38" s="73">
        <v>4.99670302</v>
      </c>
      <c r="F38" s="74">
        <v>6904.99753573</v>
      </c>
      <c r="G38" s="75">
        <v>13195.45029078</v>
      </c>
      <c r="H38" s="73">
        <v>0.45134765</v>
      </c>
      <c r="I38" s="74"/>
      <c r="J38" s="74"/>
    </row>
    <row r="39" spans="1:10" ht="15">
      <c r="A39" s="49">
        <v>2007</v>
      </c>
      <c r="B39" s="73">
        <v>16.70877423</v>
      </c>
      <c r="C39" s="74">
        <v>2071.08831209</v>
      </c>
      <c r="D39" s="75">
        <v>13024.99370296</v>
      </c>
      <c r="E39" s="73">
        <v>3.62544092</v>
      </c>
      <c r="F39" s="74">
        <v>6724.31270158</v>
      </c>
      <c r="G39" s="75">
        <v>13045.16664107</v>
      </c>
      <c r="H39" s="73">
        <v>0.58365815</v>
      </c>
      <c r="I39" s="74"/>
      <c r="J39" s="74"/>
    </row>
    <row r="40" spans="1:10" ht="15">
      <c r="A40" s="49">
        <v>2008</v>
      </c>
      <c r="B40" s="73">
        <v>16.46351257</v>
      </c>
      <c r="C40" s="74">
        <v>1831.19468044</v>
      </c>
      <c r="D40" s="75">
        <v>12805.55720586</v>
      </c>
      <c r="E40" s="73">
        <v>5.23792652</v>
      </c>
      <c r="F40" s="74">
        <v>4097.77830587</v>
      </c>
      <c r="G40" s="75">
        <v>12703.11274821</v>
      </c>
      <c r="H40" s="73">
        <v>0.46379594</v>
      </c>
      <c r="I40" s="74"/>
      <c r="J40" s="74"/>
    </row>
    <row r="41" spans="1:10" ht="15">
      <c r="A41" s="49">
        <v>2009</v>
      </c>
      <c r="B41" s="73">
        <v>17.8115945</v>
      </c>
      <c r="C41" s="74">
        <v>1961.62716453</v>
      </c>
      <c r="D41" s="75">
        <v>13892.69393073</v>
      </c>
      <c r="E41" s="73">
        <v>4.53305626</v>
      </c>
      <c r="F41" s="74">
        <v>4871.5906404</v>
      </c>
      <c r="G41" s="75">
        <v>13194.97389345</v>
      </c>
      <c r="H41" s="73">
        <v>0.99573476</v>
      </c>
      <c r="I41" s="74"/>
      <c r="J41" s="74"/>
    </row>
    <row r="42" spans="1:10" ht="15">
      <c r="A42" s="49">
        <v>2010</v>
      </c>
      <c r="B42" s="73">
        <v>14.73669469</v>
      </c>
      <c r="C42" s="74">
        <v>1452.67095176</v>
      </c>
      <c r="D42" s="75">
        <v>13475.23714358</v>
      </c>
      <c r="E42" s="73">
        <v>4.0932871</v>
      </c>
      <c r="F42" s="74">
        <v>6427.74757415</v>
      </c>
      <c r="G42" s="75">
        <v>12809.42962402</v>
      </c>
      <c r="H42" s="73">
        <v>0.43617613</v>
      </c>
      <c r="I42" s="74"/>
      <c r="J42" s="74"/>
    </row>
    <row r="43" spans="1:10" ht="15">
      <c r="A43" s="49">
        <v>2011</v>
      </c>
      <c r="B43" s="73">
        <v>17.52568444</v>
      </c>
      <c r="C43" s="74">
        <v>2068.95207379</v>
      </c>
      <c r="D43" s="75">
        <v>13396.98191581</v>
      </c>
      <c r="E43" s="73">
        <v>4.92753171</v>
      </c>
      <c r="F43" s="74">
        <v>6827.54184351</v>
      </c>
      <c r="G43" s="75">
        <v>13452.32638378</v>
      </c>
      <c r="H43" s="73">
        <v>0.29291374</v>
      </c>
      <c r="I43" s="74"/>
      <c r="J43" s="74"/>
    </row>
    <row r="44" spans="1:10" ht="15">
      <c r="A44" s="49">
        <v>2012</v>
      </c>
      <c r="B44" s="73">
        <v>16.28246452</v>
      </c>
      <c r="C44" s="74">
        <v>1965.89532766</v>
      </c>
      <c r="D44" s="75">
        <v>13583.19706464</v>
      </c>
      <c r="E44" s="73">
        <v>5.37975773</v>
      </c>
      <c r="F44" s="74">
        <v>5390.94898857</v>
      </c>
      <c r="G44" s="75">
        <v>13431.07421191</v>
      </c>
      <c r="H44" s="73">
        <v>0.81579981</v>
      </c>
      <c r="I44" s="74"/>
      <c r="J44" s="74"/>
    </row>
    <row r="45" spans="1:10" ht="15">
      <c r="A45" s="53">
        <v>2013</v>
      </c>
      <c r="B45" s="76">
        <v>16.12485569</v>
      </c>
      <c r="C45" s="77">
        <v>2150</v>
      </c>
      <c r="D45" s="78">
        <v>13589</v>
      </c>
      <c r="E45" s="76">
        <v>2.77532269</v>
      </c>
      <c r="F45" s="77">
        <v>4800</v>
      </c>
      <c r="G45" s="78">
        <v>14171</v>
      </c>
      <c r="H45" s="76">
        <v>0.44346835</v>
      </c>
      <c r="I45" s="77"/>
      <c r="J45" s="77"/>
    </row>
    <row r="46" spans="1:10" ht="15">
      <c r="A46" s="163" t="s">
        <v>181</v>
      </c>
      <c r="B46" s="163"/>
      <c r="C46" s="163"/>
      <c r="D46" s="163"/>
      <c r="E46" s="163"/>
      <c r="F46" s="163"/>
      <c r="G46" s="163"/>
      <c r="H46" s="163"/>
      <c r="I46" s="163"/>
      <c r="J46" s="163"/>
    </row>
    <row r="47" spans="1:10" s="137" customFormat="1" ht="17.25">
      <c r="A47" s="140" t="s">
        <v>822</v>
      </c>
      <c r="B47" s="140"/>
      <c r="C47" s="140"/>
      <c r="D47" s="140"/>
      <c r="E47" s="140"/>
      <c r="F47" s="140"/>
      <c r="G47" s="140"/>
      <c r="H47" s="140"/>
      <c r="I47" s="140"/>
      <c r="J47" s="140"/>
    </row>
    <row r="48" spans="1:10" ht="17.25">
      <c r="A48" s="168" t="s">
        <v>182</v>
      </c>
      <c r="B48" s="168"/>
      <c r="C48" s="168"/>
      <c r="D48" s="168"/>
      <c r="E48" s="168"/>
      <c r="F48" s="168"/>
      <c r="G48" s="168"/>
      <c r="H48" s="168"/>
      <c r="I48" s="168"/>
      <c r="J48" s="168"/>
    </row>
    <row r="49" spans="1:10" ht="17.25">
      <c r="A49" s="174" t="s">
        <v>183</v>
      </c>
      <c r="B49" s="174"/>
      <c r="C49" s="174"/>
      <c r="D49" s="174"/>
      <c r="E49" s="174"/>
      <c r="F49" s="174"/>
      <c r="G49" s="174"/>
      <c r="H49" s="174"/>
      <c r="I49" s="174"/>
      <c r="J49" s="174"/>
    </row>
    <row r="50" spans="1:10" ht="15" customHeight="1">
      <c r="A50" s="148" t="s">
        <v>95</v>
      </c>
      <c r="B50" s="148"/>
      <c r="C50" s="148"/>
      <c r="D50" s="148"/>
      <c r="E50" s="148"/>
      <c r="F50" s="148"/>
      <c r="G50" s="148"/>
      <c r="H50" s="148"/>
      <c r="I50" s="148"/>
      <c r="J50" s="148"/>
    </row>
  </sheetData>
  <sheetProtection/>
  <mergeCells count="8">
    <mergeCell ref="A48:J48"/>
    <mergeCell ref="A50:J50"/>
    <mergeCell ref="A3:J3"/>
    <mergeCell ref="C5:D5"/>
    <mergeCell ref="F5:G5"/>
    <mergeCell ref="I5:J5"/>
    <mergeCell ref="A46:J46"/>
    <mergeCell ref="A49:J49"/>
  </mergeCells>
  <printOptions/>
  <pageMargins left="0.7" right="0.7" top="0.75" bottom="0.75" header="0.3" footer="0.3"/>
  <pageSetup fitToHeight="1" fitToWidth="1" horizontalDpi="600" verticalDpi="600" orientation="portrait" scale="77"/>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25">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40</v>
      </c>
      <c r="B1" s="2"/>
      <c r="C1" s="2"/>
      <c r="D1" s="3"/>
    </row>
    <row r="2" spans="1:4" ht="17.25">
      <c r="A2" s="2" t="s">
        <v>811</v>
      </c>
      <c r="B2" s="2"/>
      <c r="C2" s="2"/>
      <c r="D2" s="3"/>
    </row>
    <row r="3" spans="1:10" ht="15" customHeight="1">
      <c r="A3" s="169" t="s">
        <v>218</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0">
      <c r="A6" s="69" t="s">
        <v>0</v>
      </c>
      <c r="B6" s="70" t="s">
        <v>9</v>
      </c>
      <c r="C6" s="71" t="s">
        <v>10</v>
      </c>
      <c r="D6" s="72" t="s">
        <v>11</v>
      </c>
      <c r="E6" s="70" t="s">
        <v>9</v>
      </c>
      <c r="F6" s="71" t="s">
        <v>10</v>
      </c>
      <c r="G6" s="72" t="s">
        <v>11</v>
      </c>
      <c r="H6" s="70" t="s">
        <v>9</v>
      </c>
      <c r="I6" s="71" t="s">
        <v>10</v>
      </c>
      <c r="J6" s="94" t="s">
        <v>11</v>
      </c>
    </row>
    <row r="7" spans="1:10" ht="15">
      <c r="A7" s="49">
        <v>1975</v>
      </c>
      <c r="B7" s="25">
        <f>19.31356757/100</f>
        <v>0.1931356757</v>
      </c>
      <c r="C7" s="11">
        <v>2639.98925373</v>
      </c>
      <c r="D7" s="12">
        <v>12633.6119403</v>
      </c>
      <c r="E7" s="25">
        <f>10.34981768/100</f>
        <v>0.1034981768</v>
      </c>
      <c r="F7" s="11">
        <v>5933.44119403</v>
      </c>
      <c r="G7" s="12">
        <v>11893.02089552</v>
      </c>
      <c r="H7" s="25">
        <f>0.35998145/100</f>
        <v>0.0035998145</v>
      </c>
      <c r="I7" s="11">
        <v>2234.84238806</v>
      </c>
      <c r="J7" s="11">
        <v>12326.48447761</v>
      </c>
    </row>
    <row r="8" spans="1:10" ht="15">
      <c r="A8" s="49">
        <v>1976</v>
      </c>
      <c r="B8" s="73">
        <v>18.60106446</v>
      </c>
      <c r="C8" s="74">
        <v>2466.5915493</v>
      </c>
      <c r="D8" s="75">
        <v>12591.94985916</v>
      </c>
      <c r="E8" s="73">
        <v>10.88370613</v>
      </c>
      <c r="F8" s="74">
        <v>6166.47887324</v>
      </c>
      <c r="G8" s="75">
        <v>12678.28056338</v>
      </c>
      <c r="H8" s="73">
        <v>0.67716993</v>
      </c>
      <c r="I8" s="74">
        <v>3025.6856338</v>
      </c>
      <c r="J8" s="74">
        <v>12787.22169014</v>
      </c>
    </row>
    <row r="9" spans="1:10" ht="15">
      <c r="A9" s="49">
        <v>1977</v>
      </c>
      <c r="B9" s="73">
        <v>21.22959557</v>
      </c>
      <c r="C9" s="74">
        <v>2538.923229</v>
      </c>
      <c r="D9" s="75">
        <v>12871.57140033</v>
      </c>
      <c r="E9" s="73">
        <v>8.7697507</v>
      </c>
      <c r="F9" s="74">
        <v>4959.55571664</v>
      </c>
      <c r="G9" s="75">
        <v>12710.00355848</v>
      </c>
      <c r="H9" s="73">
        <v>0.53008268</v>
      </c>
      <c r="I9" s="74">
        <v>2823.59037891</v>
      </c>
      <c r="J9" s="74">
        <v>12852.33713344</v>
      </c>
    </row>
    <row r="10" spans="1:10" ht="15">
      <c r="A10" s="49">
        <v>1978</v>
      </c>
      <c r="B10" s="73">
        <v>21.16839294</v>
      </c>
      <c r="C10" s="74">
        <v>2986.84564417</v>
      </c>
      <c r="D10" s="75">
        <v>13064.76368098</v>
      </c>
      <c r="E10" s="73">
        <v>9.48244428</v>
      </c>
      <c r="F10" s="74">
        <v>6059.64368098</v>
      </c>
      <c r="G10" s="75">
        <v>13039.69423313</v>
      </c>
      <c r="H10" s="73">
        <v>1.5266402</v>
      </c>
      <c r="I10" s="74">
        <v>5548.40601227</v>
      </c>
      <c r="J10" s="74">
        <v>13397.82920245</v>
      </c>
    </row>
    <row r="11" spans="1:10" ht="15">
      <c r="A11" s="49">
        <v>1979</v>
      </c>
      <c r="B11" s="73">
        <v>26.89662176</v>
      </c>
      <c r="C11" s="74">
        <v>2616.01991701</v>
      </c>
      <c r="D11" s="75">
        <v>12815.26793914</v>
      </c>
      <c r="E11" s="73">
        <v>11.00319071</v>
      </c>
      <c r="F11" s="74">
        <v>5500.10113416</v>
      </c>
      <c r="G11" s="75">
        <v>12873.40171508</v>
      </c>
      <c r="H11" s="73">
        <v>0.47714551</v>
      </c>
      <c r="I11" s="74">
        <v>6909.84520055</v>
      </c>
      <c r="J11" s="74">
        <v>13231.89333333</v>
      </c>
    </row>
    <row r="12" spans="1:10" ht="15">
      <c r="A12" s="49">
        <v>1980</v>
      </c>
      <c r="B12" s="73">
        <v>25.05433909</v>
      </c>
      <c r="C12" s="74">
        <v>2879.97678356</v>
      </c>
      <c r="D12" s="75">
        <v>13027.65968561</v>
      </c>
      <c r="E12" s="73">
        <v>10.87634237</v>
      </c>
      <c r="F12" s="74">
        <v>6035.24546554</v>
      </c>
      <c r="G12" s="75">
        <v>12705.77992745</v>
      </c>
      <c r="H12" s="73">
        <v>0.39874838</v>
      </c>
      <c r="I12" s="74">
        <v>4235.25997582</v>
      </c>
      <c r="J12" s="74">
        <v>11906.72754534</v>
      </c>
    </row>
    <row r="13" spans="1:10" ht="15">
      <c r="A13" s="49">
        <v>1981</v>
      </c>
      <c r="B13" s="73">
        <v>26.65574386</v>
      </c>
      <c r="C13" s="74">
        <v>2577.30684327</v>
      </c>
      <c r="D13" s="75">
        <v>13229.31602649</v>
      </c>
      <c r="E13" s="73">
        <v>12.22055355</v>
      </c>
      <c r="F13" s="74">
        <v>5994.17139073</v>
      </c>
      <c r="G13" s="75">
        <v>13066.94569536</v>
      </c>
      <c r="H13" s="73">
        <v>0.78697176</v>
      </c>
      <c r="I13" s="74">
        <v>6185.53642384</v>
      </c>
      <c r="J13" s="74">
        <v>13115.91452539</v>
      </c>
    </row>
    <row r="14" spans="1:10" ht="15">
      <c r="A14" s="49">
        <v>1982</v>
      </c>
      <c r="B14" s="73">
        <v>29.08437801</v>
      </c>
      <c r="C14" s="74">
        <v>2647.98350515</v>
      </c>
      <c r="D14" s="75">
        <v>13789.97591753</v>
      </c>
      <c r="E14" s="73">
        <v>12.00786851</v>
      </c>
      <c r="F14" s="74">
        <v>6802.91035052</v>
      </c>
      <c r="G14" s="75">
        <v>14117.36296907</v>
      </c>
      <c r="H14" s="73">
        <v>0.85915296</v>
      </c>
      <c r="I14" s="74">
        <v>4566.56791753</v>
      </c>
      <c r="J14" s="74">
        <v>15449.78012371</v>
      </c>
    </row>
    <row r="15" spans="1:10" ht="15">
      <c r="A15" s="49">
        <v>1983</v>
      </c>
      <c r="B15" s="73">
        <v>32.09054901</v>
      </c>
      <c r="C15" s="74">
        <v>2604.91899497</v>
      </c>
      <c r="D15" s="75">
        <v>14066.56257286</v>
      </c>
      <c r="E15" s="73">
        <v>11.82549083</v>
      </c>
      <c r="F15" s="74">
        <v>6810.33776884</v>
      </c>
      <c r="G15" s="75">
        <v>14080.64321608</v>
      </c>
      <c r="H15" s="73">
        <v>0.64131904</v>
      </c>
      <c r="I15" s="74">
        <v>3327.72534673</v>
      </c>
      <c r="J15" s="74">
        <v>13714.54649246</v>
      </c>
    </row>
    <row r="16" spans="1:10" ht="15">
      <c r="A16" s="49">
        <v>1984</v>
      </c>
      <c r="B16" s="73">
        <v>32.66052255</v>
      </c>
      <c r="C16" s="74">
        <v>3161.42349084</v>
      </c>
      <c r="D16" s="75">
        <v>14721.78545805</v>
      </c>
      <c r="E16" s="73">
        <v>13.69490718</v>
      </c>
      <c r="F16" s="74">
        <v>7032.1407136</v>
      </c>
      <c r="G16" s="75">
        <v>14185.87463838</v>
      </c>
      <c r="H16" s="73">
        <v>1.09115508</v>
      </c>
      <c r="I16" s="74">
        <v>4323.31417551</v>
      </c>
      <c r="J16" s="74">
        <v>15299.35321119</v>
      </c>
    </row>
    <row r="17" spans="1:10" ht="15">
      <c r="A17" s="49">
        <v>1985</v>
      </c>
      <c r="B17" s="73">
        <v>33.38838288</v>
      </c>
      <c r="C17" s="74">
        <v>3105.42959108</v>
      </c>
      <c r="D17" s="75">
        <v>14648.2527881</v>
      </c>
      <c r="E17" s="73">
        <v>12.8147802</v>
      </c>
      <c r="F17" s="74">
        <v>7201.51509294</v>
      </c>
      <c r="G17" s="75">
        <v>14556.02304833</v>
      </c>
      <c r="H17" s="73">
        <v>1.74262222</v>
      </c>
      <c r="I17" s="74">
        <v>6397.48877323</v>
      </c>
      <c r="J17" s="74">
        <v>14676.46423792</v>
      </c>
    </row>
    <row r="18" spans="1:10" ht="15">
      <c r="A18" s="49">
        <v>1986</v>
      </c>
      <c r="B18" s="73">
        <v>32.36625217</v>
      </c>
      <c r="C18" s="74">
        <v>3006.76383562</v>
      </c>
      <c r="D18" s="75">
        <v>14927.19634703</v>
      </c>
      <c r="E18" s="73">
        <v>14.86402383</v>
      </c>
      <c r="F18" s="74">
        <v>6886.76865753</v>
      </c>
      <c r="G18" s="75">
        <v>14713.95068493</v>
      </c>
      <c r="H18" s="73">
        <v>1.53270843</v>
      </c>
      <c r="I18" s="74">
        <v>5201.06169863</v>
      </c>
      <c r="J18" s="74">
        <v>14765.12964384</v>
      </c>
    </row>
    <row r="19" spans="1:10" ht="15">
      <c r="A19" s="49">
        <v>1987</v>
      </c>
      <c r="B19" s="73">
        <v>34.85972697</v>
      </c>
      <c r="C19" s="74">
        <v>3431.58301322</v>
      </c>
      <c r="D19" s="75">
        <v>15140.72852863</v>
      </c>
      <c r="E19" s="73">
        <v>12.87237546</v>
      </c>
      <c r="F19" s="74">
        <v>7406.29427313</v>
      </c>
      <c r="G19" s="75">
        <v>15059.46502203</v>
      </c>
      <c r="H19" s="73">
        <v>1.6615211</v>
      </c>
      <c r="I19" s="74">
        <v>6069.04669604</v>
      </c>
      <c r="J19" s="74">
        <v>16688.84976211</v>
      </c>
    </row>
    <row r="20" spans="1:10" ht="15">
      <c r="A20" s="49">
        <v>1988</v>
      </c>
      <c r="B20" s="73">
        <v>37.49445925</v>
      </c>
      <c r="C20" s="74">
        <v>3462.98305085</v>
      </c>
      <c r="D20" s="75">
        <v>14948.21369492</v>
      </c>
      <c r="E20" s="73">
        <v>12.73444431</v>
      </c>
      <c r="F20" s="74">
        <v>6328.35416949</v>
      </c>
      <c r="G20" s="75">
        <v>15286.59661017</v>
      </c>
      <c r="H20" s="73">
        <v>1.71194081</v>
      </c>
      <c r="I20" s="74">
        <v>5995.90779661</v>
      </c>
      <c r="J20" s="74">
        <v>15614.09586441</v>
      </c>
    </row>
    <row r="21" spans="1:10" ht="15">
      <c r="A21" s="49">
        <v>1989</v>
      </c>
      <c r="B21" s="73">
        <v>36.31780297</v>
      </c>
      <c r="C21" s="74">
        <v>3396.25076551</v>
      </c>
      <c r="D21" s="75">
        <v>15030.05601934</v>
      </c>
      <c r="E21" s="73">
        <v>13.05194341</v>
      </c>
      <c r="F21" s="74">
        <v>7755.87016922</v>
      </c>
      <c r="G21" s="75">
        <v>15452.47058824</v>
      </c>
      <c r="H21" s="73">
        <v>1.73107097</v>
      </c>
      <c r="I21" s="74">
        <v>5136.71168413</v>
      </c>
      <c r="J21" s="74">
        <v>15903.1088477</v>
      </c>
    </row>
    <row r="22" spans="1:10" ht="15">
      <c r="A22" s="49">
        <v>1990</v>
      </c>
      <c r="B22" s="73">
        <v>40.10676676</v>
      </c>
      <c r="C22" s="74">
        <v>3613.11039261</v>
      </c>
      <c r="D22" s="75">
        <v>15318.86903772</v>
      </c>
      <c r="E22" s="73">
        <v>12.25287889</v>
      </c>
      <c r="F22" s="74">
        <v>7549.78290993</v>
      </c>
      <c r="G22" s="75">
        <v>15638.83602771</v>
      </c>
      <c r="H22" s="73">
        <v>2.48217164</v>
      </c>
      <c r="I22" s="74">
        <v>6021.85065435</v>
      </c>
      <c r="J22" s="74">
        <v>16035.19963049</v>
      </c>
    </row>
    <row r="23" spans="1:10" ht="15">
      <c r="A23" s="49">
        <v>1991</v>
      </c>
      <c r="B23" s="73">
        <v>39.85288178</v>
      </c>
      <c r="C23" s="74">
        <v>3682.83882353</v>
      </c>
      <c r="D23" s="75">
        <v>15375.20823529</v>
      </c>
      <c r="E23" s="73">
        <v>14.27860697</v>
      </c>
      <c r="F23" s="74">
        <v>7633.52047059</v>
      </c>
      <c r="G23" s="75">
        <v>15366.62352941</v>
      </c>
      <c r="H23" s="73">
        <v>2.34891142</v>
      </c>
      <c r="I23" s="74">
        <v>6001.56788235</v>
      </c>
      <c r="J23" s="74">
        <v>15120.24247059</v>
      </c>
    </row>
    <row r="24" spans="1:10" ht="15">
      <c r="A24" s="49">
        <v>1992</v>
      </c>
      <c r="B24" s="73">
        <v>41.10384531</v>
      </c>
      <c r="C24" s="74">
        <v>3647.45905849</v>
      </c>
      <c r="D24" s="75">
        <v>15249.37677603</v>
      </c>
      <c r="E24" s="73">
        <v>13.95615599</v>
      </c>
      <c r="F24" s="74">
        <v>6955.15480742</v>
      </c>
      <c r="G24" s="75">
        <v>15286.85067047</v>
      </c>
      <c r="H24" s="73">
        <v>1.34651415</v>
      </c>
      <c r="I24" s="74">
        <v>5436.21295292</v>
      </c>
      <c r="J24" s="74">
        <v>15808.98693295</v>
      </c>
    </row>
    <row r="25" spans="1:10" ht="15">
      <c r="A25" s="49">
        <v>1993</v>
      </c>
      <c r="B25" s="73">
        <v>41.458755</v>
      </c>
      <c r="C25" s="74">
        <v>3395.83379501</v>
      </c>
      <c r="D25" s="75">
        <v>15077.50204986</v>
      </c>
      <c r="E25" s="73">
        <v>10.82209107</v>
      </c>
      <c r="F25" s="74">
        <v>6636.42947368</v>
      </c>
      <c r="G25" s="75">
        <v>15240.82548476</v>
      </c>
      <c r="H25" s="73">
        <v>2.02455862</v>
      </c>
      <c r="I25" s="74">
        <v>4939.32110803</v>
      </c>
      <c r="J25" s="74">
        <v>16851.42094183</v>
      </c>
    </row>
    <row r="26" spans="1:10" ht="15">
      <c r="A26" s="49">
        <v>1994</v>
      </c>
      <c r="B26" s="73">
        <v>38.20731535</v>
      </c>
      <c r="C26" s="74">
        <v>3155.45945946</v>
      </c>
      <c r="D26" s="75">
        <v>15640.03481081</v>
      </c>
      <c r="E26" s="73">
        <v>11.04089586</v>
      </c>
      <c r="F26" s="74">
        <v>8046.42162162</v>
      </c>
      <c r="G26" s="75">
        <v>15403.37535135</v>
      </c>
      <c r="H26" s="73">
        <v>1.57524836</v>
      </c>
      <c r="I26" s="74">
        <v>5017.18054054</v>
      </c>
      <c r="J26" s="74">
        <v>16155.16356757</v>
      </c>
    </row>
    <row r="27" spans="1:10" ht="15">
      <c r="A27" s="49">
        <v>1995</v>
      </c>
      <c r="B27" s="73">
        <v>35.84227637</v>
      </c>
      <c r="C27" s="74">
        <v>3445.14098361</v>
      </c>
      <c r="D27" s="75">
        <v>15813.96270164</v>
      </c>
      <c r="E27" s="73">
        <v>10.5172488</v>
      </c>
      <c r="F27" s="74">
        <v>7349.63409836</v>
      </c>
      <c r="G27" s="75">
        <v>16178.38205902</v>
      </c>
      <c r="H27" s="73">
        <v>2.73267297</v>
      </c>
      <c r="I27" s="74">
        <v>4731.32695082</v>
      </c>
      <c r="J27" s="74">
        <v>16072.73106885</v>
      </c>
    </row>
    <row r="28" spans="1:10" ht="15">
      <c r="A28" s="49">
        <v>1996</v>
      </c>
      <c r="B28" s="73">
        <v>37.48605313</v>
      </c>
      <c r="C28" s="74">
        <v>3683.61128271</v>
      </c>
      <c r="D28" s="75">
        <v>15843.10483727</v>
      </c>
      <c r="E28" s="73">
        <v>9.07814581</v>
      </c>
      <c r="F28" s="74">
        <v>7903.67081047</v>
      </c>
      <c r="G28" s="75">
        <v>16048.74333121</v>
      </c>
      <c r="H28" s="73">
        <v>1.55301008</v>
      </c>
      <c r="I28" s="74">
        <v>6705.60306318</v>
      </c>
      <c r="J28" s="74">
        <v>17407.74555201</v>
      </c>
    </row>
    <row r="29" spans="1:10" ht="15">
      <c r="A29" s="49">
        <v>1997</v>
      </c>
      <c r="B29" s="73">
        <v>35.26689405</v>
      </c>
      <c r="C29" s="74">
        <v>3496.00499064</v>
      </c>
      <c r="D29" s="75">
        <v>16375.87004367</v>
      </c>
      <c r="E29" s="73">
        <v>13.24620807</v>
      </c>
      <c r="F29" s="74">
        <v>7350.35049283</v>
      </c>
      <c r="G29" s="75">
        <v>16585.63034311</v>
      </c>
      <c r="H29" s="73">
        <v>1.02278083</v>
      </c>
      <c r="I29" s="74">
        <v>5828.85998752</v>
      </c>
      <c r="J29" s="74">
        <v>17459.63159077</v>
      </c>
    </row>
    <row r="30" spans="1:10" ht="15">
      <c r="A30" s="49">
        <v>1998</v>
      </c>
      <c r="B30" s="73">
        <v>38.17523091</v>
      </c>
      <c r="C30" s="74">
        <v>3764.71479755</v>
      </c>
      <c r="D30" s="75">
        <v>16627.49035583</v>
      </c>
      <c r="E30" s="73">
        <v>11.33248798</v>
      </c>
      <c r="F30" s="74">
        <v>7735.71533742</v>
      </c>
      <c r="G30" s="75">
        <v>16277.23435583</v>
      </c>
      <c r="H30" s="73">
        <v>1.62570335</v>
      </c>
      <c r="I30" s="74">
        <v>7091.07239264</v>
      </c>
      <c r="J30" s="74">
        <v>15866.81168098</v>
      </c>
    </row>
    <row r="31" spans="1:10" ht="15">
      <c r="A31" s="49">
        <v>1999</v>
      </c>
      <c r="B31" s="73">
        <v>40.57853727</v>
      </c>
      <c r="C31" s="74">
        <v>3751.23754513</v>
      </c>
      <c r="D31" s="75">
        <v>16952.22180505</v>
      </c>
      <c r="E31" s="73">
        <v>10.13986027</v>
      </c>
      <c r="F31" s="74">
        <v>8303.30108303</v>
      </c>
      <c r="G31" s="75">
        <v>16985.94079422</v>
      </c>
      <c r="H31" s="73">
        <v>1.52709464</v>
      </c>
      <c r="I31" s="74">
        <v>6884.29362214</v>
      </c>
      <c r="J31" s="74">
        <v>17626.60158845</v>
      </c>
    </row>
    <row r="32" spans="1:10" ht="15">
      <c r="A32" s="49">
        <v>2000</v>
      </c>
      <c r="B32" s="73">
        <v>35.06346428</v>
      </c>
      <c r="C32" s="74">
        <v>4063.29466357</v>
      </c>
      <c r="D32" s="75">
        <v>16472.59656613</v>
      </c>
      <c r="E32" s="73">
        <v>10.4678734</v>
      </c>
      <c r="F32" s="74">
        <v>8126.58932715</v>
      </c>
      <c r="G32" s="75">
        <v>16253.17865429</v>
      </c>
      <c r="H32" s="73">
        <v>1.44401064</v>
      </c>
      <c r="I32" s="74">
        <v>4630.80148492</v>
      </c>
      <c r="J32" s="74">
        <v>16419.7737355</v>
      </c>
    </row>
    <row r="33" spans="1:10" ht="15">
      <c r="A33" s="49">
        <v>2001</v>
      </c>
      <c r="B33" s="73">
        <v>34.97301057</v>
      </c>
      <c r="C33" s="74">
        <v>3502.56</v>
      </c>
      <c r="D33" s="75">
        <v>16528.93483146</v>
      </c>
      <c r="E33" s="73">
        <v>10.33591406</v>
      </c>
      <c r="F33" s="74">
        <v>7870.92134831</v>
      </c>
      <c r="G33" s="75">
        <v>16922.48089888</v>
      </c>
      <c r="H33" s="73">
        <v>1.10177058</v>
      </c>
      <c r="I33" s="74">
        <v>6587.96116854</v>
      </c>
      <c r="J33" s="74">
        <v>17158.60853933</v>
      </c>
    </row>
    <row r="34" spans="1:10" ht="15">
      <c r="A34" s="49">
        <v>2002</v>
      </c>
      <c r="B34" s="73">
        <v>36.63257731</v>
      </c>
      <c r="C34" s="74">
        <v>3893.89660923</v>
      </c>
      <c r="D34" s="75">
        <v>16767.11879933</v>
      </c>
      <c r="E34" s="73">
        <v>10.61545415</v>
      </c>
      <c r="F34" s="74">
        <v>8566.5725403</v>
      </c>
      <c r="G34" s="75">
        <v>16774.90659255</v>
      </c>
      <c r="H34" s="73">
        <v>1.03537428</v>
      </c>
      <c r="I34" s="74">
        <v>10318.82601445</v>
      </c>
      <c r="J34" s="74">
        <v>17203.23521957</v>
      </c>
    </row>
    <row r="35" spans="1:10" ht="15">
      <c r="A35" s="49">
        <v>2003</v>
      </c>
      <c r="B35" s="73">
        <v>34.62854223</v>
      </c>
      <c r="C35" s="74">
        <v>3813.34784976</v>
      </c>
      <c r="D35" s="75">
        <v>16582.97868263</v>
      </c>
      <c r="E35" s="73">
        <v>9.78071722</v>
      </c>
      <c r="F35" s="74">
        <v>7626.69569951</v>
      </c>
      <c r="G35" s="75">
        <v>16255.03076756</v>
      </c>
      <c r="H35" s="73">
        <v>0.98402942</v>
      </c>
      <c r="I35" s="74">
        <v>6825.89265106</v>
      </c>
      <c r="J35" s="74">
        <v>16890.58874252</v>
      </c>
    </row>
    <row r="36" spans="1:10" ht="15">
      <c r="A36" s="49">
        <v>2004</v>
      </c>
      <c r="B36" s="73">
        <v>36.56491408</v>
      </c>
      <c r="C36" s="74">
        <v>3077.27991566</v>
      </c>
      <c r="D36" s="75">
        <v>16492.98943595</v>
      </c>
      <c r="E36" s="73">
        <v>8.58933421</v>
      </c>
      <c r="F36" s="74">
        <v>8375.12501845</v>
      </c>
      <c r="G36" s="75">
        <v>16976.12238271</v>
      </c>
      <c r="H36" s="73">
        <v>1.56017803</v>
      </c>
      <c r="I36" s="74">
        <v>6056.08687401</v>
      </c>
      <c r="J36" s="74">
        <v>16865.34030575</v>
      </c>
    </row>
    <row r="37" spans="1:10" ht="15">
      <c r="A37" s="49">
        <v>2005</v>
      </c>
      <c r="B37" s="73">
        <v>36.06147021</v>
      </c>
      <c r="C37" s="74">
        <v>3623.21373779</v>
      </c>
      <c r="D37" s="75">
        <v>16807.48586118</v>
      </c>
      <c r="E37" s="73">
        <v>9.7980676</v>
      </c>
      <c r="F37" s="74">
        <v>7803.47557841</v>
      </c>
      <c r="G37" s="75">
        <v>16973.15965039</v>
      </c>
      <c r="H37" s="73">
        <v>0.96906623</v>
      </c>
      <c r="I37" s="74">
        <v>6772.21626735</v>
      </c>
      <c r="J37" s="74">
        <v>17736.69972237</v>
      </c>
    </row>
    <row r="38" spans="1:10" ht="15">
      <c r="A38" s="49">
        <v>2006</v>
      </c>
      <c r="B38" s="73">
        <v>37.5282035</v>
      </c>
      <c r="C38" s="74">
        <v>3880.60861508</v>
      </c>
      <c r="D38" s="75">
        <v>16965.57894529</v>
      </c>
      <c r="E38" s="73">
        <v>9.90542294</v>
      </c>
      <c r="F38" s="74">
        <v>8055.83045835</v>
      </c>
      <c r="G38" s="75">
        <v>17103.67889601</v>
      </c>
      <c r="H38" s="73">
        <v>1.28910297</v>
      </c>
      <c r="I38" s="74">
        <v>6490.69768359</v>
      </c>
      <c r="J38" s="74">
        <v>15262.34621981</v>
      </c>
    </row>
    <row r="39" spans="1:10" ht="15">
      <c r="A39" s="49">
        <v>2007</v>
      </c>
      <c r="B39" s="73">
        <v>37.11640213</v>
      </c>
      <c r="C39" s="74">
        <v>3362.15635079</v>
      </c>
      <c r="D39" s="75">
        <v>16575.4308094</v>
      </c>
      <c r="E39" s="73">
        <v>9.42952102</v>
      </c>
      <c r="F39" s="74">
        <v>7396.74397174</v>
      </c>
      <c r="G39" s="75">
        <v>16555.25787129</v>
      </c>
      <c r="H39" s="73">
        <v>0.89755117</v>
      </c>
      <c r="I39" s="74">
        <v>5142.41813853</v>
      </c>
      <c r="J39" s="74">
        <v>15911.96528951</v>
      </c>
    </row>
    <row r="40" spans="1:10" ht="15">
      <c r="A40" s="49">
        <v>2008</v>
      </c>
      <c r="B40" s="73">
        <v>35.12801566</v>
      </c>
      <c r="C40" s="74">
        <v>3688.00047529</v>
      </c>
      <c r="D40" s="75">
        <v>16771.54498549</v>
      </c>
      <c r="E40" s="73">
        <v>10.60256889</v>
      </c>
      <c r="F40" s="74">
        <v>7683.33432352</v>
      </c>
      <c r="G40" s="75">
        <v>17287.50222791</v>
      </c>
      <c r="H40" s="73">
        <v>1.85555003</v>
      </c>
      <c r="I40" s="74">
        <v>6377.16748852</v>
      </c>
      <c r="J40" s="74">
        <v>16377.24053653</v>
      </c>
    </row>
    <row r="41" spans="1:10" ht="15">
      <c r="A41" s="49">
        <v>2009</v>
      </c>
      <c r="B41" s="73">
        <v>38.16677629</v>
      </c>
      <c r="C41" s="74">
        <v>4092.13613794</v>
      </c>
      <c r="D41" s="75">
        <v>17686.03917605</v>
      </c>
      <c r="E41" s="73">
        <v>9.50263843</v>
      </c>
      <c r="F41" s="74">
        <v>7794.54502464</v>
      </c>
      <c r="G41" s="75">
        <v>18257.63914452</v>
      </c>
      <c r="H41" s="73">
        <v>1.74039192</v>
      </c>
      <c r="I41" s="74">
        <v>8768.86315272</v>
      </c>
      <c r="J41" s="74">
        <v>17797.54447293</v>
      </c>
    </row>
    <row r="42" spans="1:10" ht="15">
      <c r="A42" s="49">
        <v>2010</v>
      </c>
      <c r="B42" s="73">
        <v>32.65753872</v>
      </c>
      <c r="C42" s="74">
        <v>3213.87378708</v>
      </c>
      <c r="D42" s="75">
        <v>17582.56784346</v>
      </c>
      <c r="E42" s="73">
        <v>10.34343179</v>
      </c>
      <c r="F42" s="74">
        <v>7713.29708898</v>
      </c>
      <c r="G42" s="75">
        <v>17910.38296974</v>
      </c>
      <c r="H42" s="73">
        <v>1.58659</v>
      </c>
      <c r="I42" s="74">
        <v>7391.90971027</v>
      </c>
      <c r="J42" s="74">
        <v>17051.74302296</v>
      </c>
    </row>
    <row r="43" spans="1:10" ht="15">
      <c r="A43" s="49">
        <v>2011</v>
      </c>
      <c r="B43" s="73">
        <v>34.83699878</v>
      </c>
      <c r="C43" s="74">
        <v>3724.11373282</v>
      </c>
      <c r="D43" s="75">
        <v>17898.50439036</v>
      </c>
      <c r="E43" s="73">
        <v>10.80808042</v>
      </c>
      <c r="F43" s="74">
        <v>6672.37043797</v>
      </c>
      <c r="G43" s="75">
        <v>17807.47049911</v>
      </c>
      <c r="H43" s="73">
        <v>2.5314885</v>
      </c>
      <c r="I43" s="74">
        <v>4853.76156511</v>
      </c>
      <c r="J43" s="74">
        <v>17379.19741984</v>
      </c>
    </row>
    <row r="44" spans="1:10" ht="15">
      <c r="A44" s="49">
        <v>2012</v>
      </c>
      <c r="B44" s="73">
        <v>31.10728989</v>
      </c>
      <c r="C44" s="74">
        <v>3561.40457909</v>
      </c>
      <c r="D44" s="75">
        <v>17338.95257933</v>
      </c>
      <c r="E44" s="73">
        <v>10.44166039</v>
      </c>
      <c r="F44" s="74">
        <v>6715.79149199</v>
      </c>
      <c r="G44" s="75">
        <v>17693.05794891</v>
      </c>
      <c r="H44" s="73">
        <v>0.79649624</v>
      </c>
      <c r="I44" s="74">
        <v>4078.31701514</v>
      </c>
      <c r="J44" s="74">
        <v>18060.90016472</v>
      </c>
    </row>
    <row r="45" spans="1:10" ht="15">
      <c r="A45" s="53">
        <v>2013</v>
      </c>
      <c r="B45" s="76">
        <v>34.23152207</v>
      </c>
      <c r="C45" s="77">
        <v>3840</v>
      </c>
      <c r="D45" s="78">
        <v>18024</v>
      </c>
      <c r="E45" s="76">
        <v>9.72391233</v>
      </c>
      <c r="F45" s="77">
        <v>8400</v>
      </c>
      <c r="G45" s="78">
        <v>18000</v>
      </c>
      <c r="H45" s="76">
        <v>1.01853947</v>
      </c>
      <c r="I45" s="77">
        <v>9035.5</v>
      </c>
      <c r="J45" s="77">
        <v>18300</v>
      </c>
    </row>
    <row r="46" spans="1:10" ht="15">
      <c r="A46" s="163" t="s">
        <v>181</v>
      </c>
      <c r="B46" s="163"/>
      <c r="C46" s="163"/>
      <c r="D46" s="163"/>
      <c r="E46" s="163"/>
      <c r="F46" s="163"/>
      <c r="G46" s="163"/>
      <c r="H46" s="163"/>
      <c r="I46" s="163"/>
      <c r="J46" s="163"/>
    </row>
    <row r="47" spans="1:10" ht="17.25">
      <c r="A47" s="140" t="s">
        <v>822</v>
      </c>
      <c r="B47" s="140"/>
      <c r="C47" s="140"/>
      <c r="D47" s="140"/>
      <c r="E47" s="140"/>
      <c r="F47" s="140"/>
      <c r="G47" s="140"/>
      <c r="H47" s="140"/>
      <c r="I47" s="140"/>
      <c r="J47" s="140"/>
    </row>
    <row r="48" spans="1:10" ht="17.25">
      <c r="A48" s="168" t="s">
        <v>182</v>
      </c>
      <c r="B48" s="168"/>
      <c r="C48" s="168"/>
      <c r="D48" s="168"/>
      <c r="E48" s="168"/>
      <c r="F48" s="168"/>
      <c r="G48" s="168"/>
      <c r="H48" s="168"/>
      <c r="I48" s="168"/>
      <c r="J48" s="168"/>
    </row>
    <row r="49" spans="1:10" ht="15" customHeight="1">
      <c r="A49" s="148" t="s">
        <v>95</v>
      </c>
      <c r="B49" s="148"/>
      <c r="C49" s="148"/>
      <c r="D49" s="148"/>
      <c r="E49" s="148"/>
      <c r="F49" s="148"/>
      <c r="G49" s="148"/>
      <c r="H49" s="148"/>
      <c r="I49" s="148"/>
      <c r="J49" s="148"/>
    </row>
  </sheetData>
  <sheetProtection/>
  <mergeCells count="7">
    <mergeCell ref="A48:J48"/>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7"/>
</worksheet>
</file>

<file path=xl/worksheets/sheet14.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25">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41</v>
      </c>
      <c r="B1" s="2"/>
      <c r="C1" s="2"/>
      <c r="D1" s="3"/>
    </row>
    <row r="2" spans="1:4" ht="17.25">
      <c r="A2" s="2" t="s">
        <v>812</v>
      </c>
      <c r="B2" s="2"/>
      <c r="C2" s="2"/>
      <c r="D2" s="3"/>
    </row>
    <row r="3" spans="1:10" ht="15" customHeight="1">
      <c r="A3" s="169" t="s">
        <v>218</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0">
      <c r="A6" s="69" t="s">
        <v>0</v>
      </c>
      <c r="B6" s="70" t="s">
        <v>9</v>
      </c>
      <c r="C6" s="71" t="s">
        <v>10</v>
      </c>
      <c r="D6" s="72" t="s">
        <v>11</v>
      </c>
      <c r="E6" s="70" t="s">
        <v>9</v>
      </c>
      <c r="F6" s="71" t="s">
        <v>10</v>
      </c>
      <c r="G6" s="72" t="s">
        <v>11</v>
      </c>
      <c r="H6" s="70" t="s">
        <v>9</v>
      </c>
      <c r="I6" s="71" t="s">
        <v>10</v>
      </c>
      <c r="J6" s="94" t="s">
        <v>11</v>
      </c>
    </row>
    <row r="7" spans="1:10" ht="15">
      <c r="A7" s="49">
        <v>1975</v>
      </c>
      <c r="B7" s="25">
        <f>35.62343686/100</f>
        <v>0.35623436859999996</v>
      </c>
      <c r="C7" s="11">
        <v>5070.87044776</v>
      </c>
      <c r="D7" s="12">
        <v>15839.93552239</v>
      </c>
      <c r="E7" s="25">
        <f>17.84621061/100</f>
        <v>0.1784621061</v>
      </c>
      <c r="F7" s="11">
        <v>8900.16179104</v>
      </c>
      <c r="G7" s="12">
        <v>16249.43880597</v>
      </c>
      <c r="H7" s="25">
        <f>1.9727295/100</f>
        <v>0.019727295</v>
      </c>
      <c r="I7" s="11">
        <v>9728.97029851</v>
      </c>
      <c r="J7" s="11">
        <v>16848.44626866</v>
      </c>
    </row>
    <row r="8" spans="1:10" ht="15">
      <c r="A8" s="49">
        <v>1976</v>
      </c>
      <c r="B8" s="73">
        <v>37.74845586</v>
      </c>
      <c r="C8" s="74">
        <v>4933.18309859</v>
      </c>
      <c r="D8" s="75">
        <v>16139.73070423</v>
      </c>
      <c r="E8" s="73">
        <v>17.63161094</v>
      </c>
      <c r="F8" s="74">
        <v>9718.37070423</v>
      </c>
      <c r="G8" s="75">
        <v>16912.59605634</v>
      </c>
      <c r="H8" s="73">
        <v>1.43500197</v>
      </c>
      <c r="I8" s="74">
        <v>9347.35422535</v>
      </c>
      <c r="J8" s="74">
        <v>16754.32309859</v>
      </c>
    </row>
    <row r="9" spans="1:10" ht="15">
      <c r="A9" s="49">
        <v>1977</v>
      </c>
      <c r="B9" s="73">
        <v>37.14811919</v>
      </c>
      <c r="C9" s="74">
        <v>4923.9723229</v>
      </c>
      <c r="D9" s="75">
        <v>16081.77054366</v>
      </c>
      <c r="E9" s="73">
        <v>16.50420175</v>
      </c>
      <c r="F9" s="74">
        <v>9463.25930807</v>
      </c>
      <c r="G9" s="75">
        <v>16235.64467875</v>
      </c>
      <c r="H9" s="73">
        <v>2.2534113</v>
      </c>
      <c r="I9" s="74">
        <v>8847.76276771</v>
      </c>
      <c r="J9" s="74">
        <v>17633.97588138</v>
      </c>
    </row>
    <row r="10" spans="1:10" ht="15">
      <c r="A10" s="49">
        <v>1978</v>
      </c>
      <c r="B10" s="73">
        <v>39.55299858</v>
      </c>
      <c r="C10" s="74">
        <v>5157.14355828</v>
      </c>
      <c r="D10" s="75">
        <v>16467.04588957</v>
      </c>
      <c r="E10" s="73">
        <v>19.17433496</v>
      </c>
      <c r="F10" s="74">
        <v>9085.88417178</v>
      </c>
      <c r="G10" s="75">
        <v>16997.08564417</v>
      </c>
      <c r="H10" s="73">
        <v>1.19585611</v>
      </c>
      <c r="I10" s="74">
        <v>8058.03680982</v>
      </c>
      <c r="J10" s="74">
        <v>18015.9796319</v>
      </c>
    </row>
    <row r="11" spans="1:10" ht="15">
      <c r="A11" s="49">
        <v>1979</v>
      </c>
      <c r="B11" s="73">
        <v>38.75153191</v>
      </c>
      <c r="C11" s="74">
        <v>5167.44674965</v>
      </c>
      <c r="D11" s="75">
        <v>16322.67242047</v>
      </c>
      <c r="E11" s="73">
        <v>18.1255677</v>
      </c>
      <c r="F11" s="74">
        <v>8839.56359613</v>
      </c>
      <c r="G11" s="75">
        <v>17007.3591148</v>
      </c>
      <c r="H11" s="73">
        <v>2.68855602</v>
      </c>
      <c r="I11" s="74">
        <v>8690.99950207</v>
      </c>
      <c r="J11" s="74">
        <v>17503.11103734</v>
      </c>
    </row>
    <row r="12" spans="1:10" ht="15">
      <c r="A12" s="49">
        <v>1980</v>
      </c>
      <c r="B12" s="73">
        <v>43.14146051</v>
      </c>
      <c r="C12" s="74">
        <v>4655.96246675</v>
      </c>
      <c r="D12" s="75">
        <v>16264.81006046</v>
      </c>
      <c r="E12" s="73">
        <v>19.48002718</v>
      </c>
      <c r="F12" s="74">
        <v>9179.22012092</v>
      </c>
      <c r="G12" s="75">
        <v>16941.03990326</v>
      </c>
      <c r="H12" s="73">
        <v>1.99074466</v>
      </c>
      <c r="I12" s="74">
        <v>8196.63980653</v>
      </c>
      <c r="J12" s="74">
        <v>17723.15124547</v>
      </c>
    </row>
    <row r="13" spans="1:10" ht="15">
      <c r="A13" s="49">
        <v>1981</v>
      </c>
      <c r="B13" s="73">
        <v>40.13821544</v>
      </c>
      <c r="C13" s="74">
        <v>4896.88300221</v>
      </c>
      <c r="D13" s="75">
        <v>16725.43275938</v>
      </c>
      <c r="E13" s="73">
        <v>20.10670441</v>
      </c>
      <c r="F13" s="74">
        <v>9150.72794702</v>
      </c>
      <c r="G13" s="75">
        <v>17338.83178808</v>
      </c>
      <c r="H13" s="73">
        <v>1.94335125</v>
      </c>
      <c r="I13" s="74">
        <v>7497.38560706</v>
      </c>
      <c r="J13" s="74">
        <v>17124.91532009</v>
      </c>
    </row>
    <row r="14" spans="1:10" ht="15">
      <c r="A14" s="49">
        <v>1982</v>
      </c>
      <c r="B14" s="73">
        <v>38.50578308</v>
      </c>
      <c r="C14" s="74">
        <v>4568.97517526</v>
      </c>
      <c r="D14" s="75">
        <v>17002.46136082</v>
      </c>
      <c r="E14" s="73">
        <v>20.23772524</v>
      </c>
      <c r="F14" s="74">
        <v>8906.85360825</v>
      </c>
      <c r="G14" s="75">
        <v>18074.89468041</v>
      </c>
      <c r="H14" s="73">
        <v>3.1488041</v>
      </c>
      <c r="I14" s="74">
        <v>7741.74086598</v>
      </c>
      <c r="J14" s="74">
        <v>18440.79785567</v>
      </c>
    </row>
    <row r="15" spans="1:10" ht="15">
      <c r="A15" s="49">
        <v>1983</v>
      </c>
      <c r="B15" s="73">
        <v>41.44271983</v>
      </c>
      <c r="C15" s="74">
        <v>5162.90251256</v>
      </c>
      <c r="D15" s="75">
        <v>18166.37652261</v>
      </c>
      <c r="E15" s="73">
        <v>18.63698235</v>
      </c>
      <c r="F15" s="74">
        <v>9560.75674372</v>
      </c>
      <c r="G15" s="75">
        <v>18559.46114573</v>
      </c>
      <c r="H15" s="73">
        <v>4.69066213</v>
      </c>
      <c r="I15" s="74">
        <v>8401.45045226</v>
      </c>
      <c r="J15" s="74">
        <v>19603.77551759</v>
      </c>
    </row>
    <row r="16" spans="1:10" ht="15">
      <c r="A16" s="49">
        <v>1984</v>
      </c>
      <c r="B16" s="73">
        <v>38.67226324</v>
      </c>
      <c r="C16" s="74">
        <v>5377.12200579</v>
      </c>
      <c r="D16" s="75">
        <v>18511.44054002</v>
      </c>
      <c r="E16" s="73">
        <v>19.54379265</v>
      </c>
      <c r="F16" s="74">
        <v>10439.00235294</v>
      </c>
      <c r="G16" s="75">
        <v>19004.56856316</v>
      </c>
      <c r="H16" s="73">
        <v>5.27847324</v>
      </c>
      <c r="I16" s="74">
        <v>8058.92783028</v>
      </c>
      <c r="J16" s="74">
        <v>18497.93018322</v>
      </c>
    </row>
    <row r="17" spans="1:10" ht="15">
      <c r="A17" s="49">
        <v>1985</v>
      </c>
      <c r="B17" s="73">
        <v>42.79471987</v>
      </c>
      <c r="C17" s="74">
        <v>5724.75420074</v>
      </c>
      <c r="D17" s="75">
        <v>18879.97026022</v>
      </c>
      <c r="E17" s="73">
        <v>19.92917467</v>
      </c>
      <c r="F17" s="74">
        <v>10937.36208178</v>
      </c>
      <c r="G17" s="75">
        <v>19409.47747212</v>
      </c>
      <c r="H17" s="73">
        <v>3.9315774</v>
      </c>
      <c r="I17" s="74">
        <v>9014.64327138</v>
      </c>
      <c r="J17" s="74">
        <v>20019.27881041</v>
      </c>
    </row>
    <row r="18" spans="1:10" ht="15">
      <c r="A18" s="49">
        <v>1986</v>
      </c>
      <c r="B18" s="73">
        <v>47.38239301</v>
      </c>
      <c r="C18" s="74">
        <v>5497.47316895</v>
      </c>
      <c r="D18" s="75">
        <v>18800.80379909</v>
      </c>
      <c r="E18" s="73">
        <v>19.04447514</v>
      </c>
      <c r="F18" s="74">
        <v>11643.21315068</v>
      </c>
      <c r="G18" s="75">
        <v>20471.58356164</v>
      </c>
      <c r="H18" s="73">
        <v>3.60521337</v>
      </c>
      <c r="I18" s="74">
        <v>9960.70487671</v>
      </c>
      <c r="J18" s="74">
        <v>20938.59156164</v>
      </c>
    </row>
    <row r="19" spans="1:10" ht="15">
      <c r="A19" s="49">
        <v>1987</v>
      </c>
      <c r="B19" s="73">
        <v>43.57795428</v>
      </c>
      <c r="C19" s="74">
        <v>6171.91189427</v>
      </c>
      <c r="D19" s="75">
        <v>19519.70001762</v>
      </c>
      <c r="E19" s="73">
        <v>18.53994428</v>
      </c>
      <c r="F19" s="74">
        <v>12343.82378855</v>
      </c>
      <c r="G19" s="75">
        <v>20515.43513656</v>
      </c>
      <c r="H19" s="73">
        <v>4.93200693</v>
      </c>
      <c r="I19" s="74">
        <v>11158.81670485</v>
      </c>
      <c r="J19" s="74">
        <v>22118.07492511</v>
      </c>
    </row>
    <row r="20" spans="1:10" ht="15">
      <c r="A20" s="49">
        <v>1988</v>
      </c>
      <c r="B20" s="73">
        <v>46.46798474</v>
      </c>
      <c r="C20" s="74">
        <v>5936.54237288</v>
      </c>
      <c r="D20" s="75">
        <v>19165.13762712</v>
      </c>
      <c r="E20" s="73">
        <v>18.51176059</v>
      </c>
      <c r="F20" s="74">
        <v>11873.08474576</v>
      </c>
      <c r="G20" s="75">
        <v>19967.56027119</v>
      </c>
      <c r="H20" s="73">
        <v>3.31937792</v>
      </c>
      <c r="I20" s="74">
        <v>11006.34955932</v>
      </c>
      <c r="J20" s="74">
        <v>21504.13532203</v>
      </c>
    </row>
    <row r="21" spans="1:10" ht="15">
      <c r="A21" s="49">
        <v>1989</v>
      </c>
      <c r="B21" s="73">
        <v>47.00369384</v>
      </c>
      <c r="C21" s="74">
        <v>5644.73811442</v>
      </c>
      <c r="D21" s="75">
        <v>18815.79371475</v>
      </c>
      <c r="E21" s="73">
        <v>18.91173688</v>
      </c>
      <c r="F21" s="74">
        <v>11289.47622885</v>
      </c>
      <c r="G21" s="75">
        <v>20321.05721193</v>
      </c>
      <c r="H21" s="73">
        <v>5.17982012</v>
      </c>
      <c r="I21" s="74">
        <v>9407.89685737</v>
      </c>
      <c r="J21" s="74">
        <v>20532.73489122</v>
      </c>
    </row>
    <row r="22" spans="1:10" ht="15">
      <c r="A22" s="49">
        <v>1990</v>
      </c>
      <c r="B22" s="73">
        <v>44.12254521</v>
      </c>
      <c r="C22" s="74">
        <v>6255.53441109</v>
      </c>
      <c r="D22" s="75">
        <v>19567.41949192</v>
      </c>
      <c r="E22" s="73">
        <v>21.9906095</v>
      </c>
      <c r="F22" s="74">
        <v>12582.97151655</v>
      </c>
      <c r="G22" s="75">
        <v>21108.83350269</v>
      </c>
      <c r="H22" s="73">
        <v>5.8946141</v>
      </c>
      <c r="I22" s="74">
        <v>9976.49884527</v>
      </c>
      <c r="J22" s="74">
        <v>21123.21404157</v>
      </c>
    </row>
    <row r="23" spans="1:10" ht="15">
      <c r="A23" s="49">
        <v>1991</v>
      </c>
      <c r="B23" s="73">
        <v>46.89083673</v>
      </c>
      <c r="C23" s="74">
        <v>6332.07905882</v>
      </c>
      <c r="D23" s="75">
        <v>19761.99294118</v>
      </c>
      <c r="E23" s="73">
        <v>21.96007378</v>
      </c>
      <c r="F23" s="74">
        <v>11681.20929412</v>
      </c>
      <c r="G23" s="75">
        <v>20409.27976471</v>
      </c>
      <c r="H23" s="73">
        <v>5.24796904</v>
      </c>
      <c r="I23" s="74">
        <v>10301.64705882</v>
      </c>
      <c r="J23" s="74">
        <v>20167.19105882</v>
      </c>
    </row>
    <row r="24" spans="1:10" ht="15">
      <c r="A24" s="49">
        <v>1992</v>
      </c>
      <c r="B24" s="73">
        <v>49.00576132</v>
      </c>
      <c r="C24" s="74">
        <v>6196.51663338</v>
      </c>
      <c r="D24" s="75">
        <v>19508.90944365</v>
      </c>
      <c r="E24" s="73">
        <v>20.68341979</v>
      </c>
      <c r="F24" s="74">
        <v>11791.78544936</v>
      </c>
      <c r="G24" s="75">
        <v>20652.27960057</v>
      </c>
      <c r="H24" s="73">
        <v>5.77089227</v>
      </c>
      <c r="I24" s="74">
        <v>9205.25398003</v>
      </c>
      <c r="J24" s="74">
        <v>20402.45363766</v>
      </c>
    </row>
    <row r="25" spans="1:10" ht="15">
      <c r="A25" s="49">
        <v>1993</v>
      </c>
      <c r="B25" s="73">
        <v>50.61581722</v>
      </c>
      <c r="C25" s="74">
        <v>6381.74193906</v>
      </c>
      <c r="D25" s="75">
        <v>19849.45706371</v>
      </c>
      <c r="E25" s="73">
        <v>20.2999361</v>
      </c>
      <c r="F25" s="74">
        <v>11804.56509695</v>
      </c>
      <c r="G25" s="75">
        <v>21021.82825485</v>
      </c>
      <c r="H25" s="73">
        <v>5.05050919</v>
      </c>
      <c r="I25" s="74">
        <v>9581.10249307</v>
      </c>
      <c r="J25" s="74">
        <v>21102.68144044</v>
      </c>
    </row>
    <row r="26" spans="1:10" ht="15">
      <c r="A26" s="49">
        <v>1994</v>
      </c>
      <c r="B26" s="73">
        <v>46.6720457</v>
      </c>
      <c r="C26" s="74">
        <v>6310.91891892</v>
      </c>
      <c r="D26" s="75">
        <v>20193.36281081</v>
      </c>
      <c r="E26" s="73">
        <v>18.97675044</v>
      </c>
      <c r="F26" s="74">
        <v>10909.21221622</v>
      </c>
      <c r="G26" s="75">
        <v>20704.54724324</v>
      </c>
      <c r="H26" s="73">
        <v>5.14096685</v>
      </c>
      <c r="I26" s="74">
        <v>9466.37837838</v>
      </c>
      <c r="J26" s="74">
        <v>21536.79967568</v>
      </c>
    </row>
    <row r="27" spans="1:10" ht="15">
      <c r="A27" s="49">
        <v>1995</v>
      </c>
      <c r="B27" s="73">
        <v>48.25611</v>
      </c>
      <c r="C27" s="74">
        <v>6283.9371541</v>
      </c>
      <c r="D27" s="75">
        <v>20124.21686557</v>
      </c>
      <c r="E27" s="73">
        <v>18.5359767</v>
      </c>
      <c r="F27" s="74">
        <v>11101.00983607</v>
      </c>
      <c r="G27" s="75">
        <v>21058.23286557</v>
      </c>
      <c r="H27" s="73">
        <v>4.92751665</v>
      </c>
      <c r="I27" s="74">
        <v>10379.82699016</v>
      </c>
      <c r="J27" s="74">
        <v>20992.39239344</v>
      </c>
    </row>
    <row r="28" spans="1:10" ht="15">
      <c r="A28" s="49">
        <v>1996</v>
      </c>
      <c r="B28" s="73">
        <v>50.34378928</v>
      </c>
      <c r="C28" s="74">
        <v>6428.43813657</v>
      </c>
      <c r="D28" s="75">
        <v>20608.55341417</v>
      </c>
      <c r="E28" s="73">
        <v>18.08422111</v>
      </c>
      <c r="F28" s="74">
        <v>11265.41314614</v>
      </c>
      <c r="G28" s="75">
        <v>21538.39703893</v>
      </c>
      <c r="H28" s="73">
        <v>4.77634516</v>
      </c>
      <c r="I28" s="74">
        <v>10067.34539885</v>
      </c>
      <c r="J28" s="74">
        <v>21529.45623484</v>
      </c>
    </row>
    <row r="29" spans="1:10" ht="15">
      <c r="A29" s="49">
        <v>1997</v>
      </c>
      <c r="B29" s="73">
        <v>47.84745869</v>
      </c>
      <c r="C29" s="74">
        <v>7429.01060512</v>
      </c>
      <c r="D29" s="75">
        <v>21414.48723643</v>
      </c>
      <c r="E29" s="73">
        <v>17.71140665</v>
      </c>
      <c r="F29" s="74">
        <v>11816.49686837</v>
      </c>
      <c r="G29" s="75">
        <v>21850.03119152</v>
      </c>
      <c r="H29" s="73">
        <v>6.26621985</v>
      </c>
      <c r="I29" s="74">
        <v>11930.11703057</v>
      </c>
      <c r="J29" s="74">
        <v>21902.47126638</v>
      </c>
    </row>
    <row r="30" spans="1:10" ht="15">
      <c r="A30" s="49">
        <v>1998</v>
      </c>
      <c r="B30" s="73">
        <v>48.44155264</v>
      </c>
      <c r="C30" s="74">
        <v>6908.42355828</v>
      </c>
      <c r="D30" s="75">
        <v>21311.8957546</v>
      </c>
      <c r="E30" s="73">
        <v>19.98744809</v>
      </c>
      <c r="F30" s="74">
        <v>12849.88269939</v>
      </c>
      <c r="G30" s="75">
        <v>22562.50306748</v>
      </c>
      <c r="H30" s="73">
        <v>4.39175763</v>
      </c>
      <c r="I30" s="74">
        <v>13129.22797546</v>
      </c>
      <c r="J30" s="74">
        <v>23658.39607362</v>
      </c>
    </row>
    <row r="31" spans="1:10" ht="15">
      <c r="A31" s="49">
        <v>1999</v>
      </c>
      <c r="B31" s="73">
        <v>48.54996301</v>
      </c>
      <c r="C31" s="74">
        <v>7586.77256318</v>
      </c>
      <c r="D31" s="75">
        <v>21824.61574007</v>
      </c>
      <c r="E31" s="73">
        <v>19.40471335</v>
      </c>
      <c r="F31" s="74">
        <v>12897.5133574</v>
      </c>
      <c r="G31" s="75">
        <v>22684.4499639</v>
      </c>
      <c r="H31" s="73">
        <v>4.45786554</v>
      </c>
      <c r="I31" s="74">
        <v>11464.45631769</v>
      </c>
      <c r="J31" s="74">
        <v>23578.0031769</v>
      </c>
    </row>
    <row r="32" spans="1:10" ht="15">
      <c r="A32" s="49">
        <v>2000</v>
      </c>
      <c r="B32" s="73">
        <v>51.53891427</v>
      </c>
      <c r="C32" s="74">
        <v>7167.65178654</v>
      </c>
      <c r="D32" s="75">
        <v>21356.67675174</v>
      </c>
      <c r="E32" s="73">
        <v>17.79512923</v>
      </c>
      <c r="F32" s="74">
        <v>11377.225058</v>
      </c>
      <c r="G32" s="75">
        <v>21498.89206497</v>
      </c>
      <c r="H32" s="73">
        <v>4.4488629</v>
      </c>
      <c r="I32" s="74">
        <v>10629.57883991</v>
      </c>
      <c r="J32" s="74">
        <v>22437.51313225</v>
      </c>
    </row>
    <row r="33" spans="1:10" ht="15">
      <c r="A33" s="49">
        <v>2001</v>
      </c>
      <c r="B33" s="73">
        <v>49.45552834</v>
      </c>
      <c r="C33" s="74">
        <v>7083.82921348</v>
      </c>
      <c r="D33" s="75">
        <v>21251.48764045</v>
      </c>
      <c r="E33" s="73">
        <v>18.97720077</v>
      </c>
      <c r="F33" s="74">
        <v>11145.22462921</v>
      </c>
      <c r="G33" s="75">
        <v>21723.74292135</v>
      </c>
      <c r="H33" s="73">
        <v>3.92900411</v>
      </c>
      <c r="I33" s="74">
        <v>9870.13537079</v>
      </c>
      <c r="J33" s="74">
        <v>20794.97420225</v>
      </c>
    </row>
    <row r="34" spans="1:10" ht="15">
      <c r="A34" s="49">
        <v>2002</v>
      </c>
      <c r="B34" s="73">
        <v>48.11347113</v>
      </c>
      <c r="C34" s="74">
        <v>7009.01389661</v>
      </c>
      <c r="D34" s="75">
        <v>21260.67548638</v>
      </c>
      <c r="E34" s="73">
        <v>18.27600013</v>
      </c>
      <c r="F34" s="74">
        <v>10902.91050584</v>
      </c>
      <c r="G34" s="75">
        <v>21478.7336965</v>
      </c>
      <c r="H34" s="73">
        <v>4.3894049</v>
      </c>
      <c r="I34" s="74">
        <v>9345.35186215</v>
      </c>
      <c r="J34" s="74">
        <v>22288.66419122</v>
      </c>
    </row>
    <row r="35" spans="1:10" ht="15">
      <c r="A35" s="49">
        <v>2003</v>
      </c>
      <c r="B35" s="73">
        <v>50.72509587</v>
      </c>
      <c r="C35" s="74">
        <v>7558.05543821</v>
      </c>
      <c r="D35" s="75">
        <v>21547.95758302</v>
      </c>
      <c r="E35" s="73">
        <v>18.28490494</v>
      </c>
      <c r="F35" s="74">
        <v>12965.38268917</v>
      </c>
      <c r="G35" s="75">
        <v>22405.32529124</v>
      </c>
      <c r="H35" s="73">
        <v>4.69862625</v>
      </c>
      <c r="I35" s="74">
        <v>11487.71039739</v>
      </c>
      <c r="J35" s="74">
        <v>23731.099227</v>
      </c>
    </row>
    <row r="36" spans="1:10" ht="15">
      <c r="A36" s="49">
        <v>2004</v>
      </c>
      <c r="B36" s="73">
        <v>48.59738698</v>
      </c>
      <c r="C36" s="74">
        <v>7178.67858724</v>
      </c>
      <c r="D36" s="75">
        <v>21599.42772799</v>
      </c>
      <c r="E36" s="73">
        <v>18.99782404</v>
      </c>
      <c r="F36" s="74">
        <v>12171.2575224</v>
      </c>
      <c r="G36" s="75">
        <v>22156.41539273</v>
      </c>
      <c r="H36" s="73">
        <v>4.23288115</v>
      </c>
      <c r="I36" s="74">
        <v>11550.87789141</v>
      </c>
      <c r="J36" s="74">
        <v>23401.4828466</v>
      </c>
    </row>
    <row r="37" spans="1:10" ht="15">
      <c r="A37" s="49">
        <v>2005</v>
      </c>
      <c r="B37" s="73">
        <v>50.55095772</v>
      </c>
      <c r="C37" s="74">
        <v>7304.05314139</v>
      </c>
      <c r="D37" s="75">
        <v>22094.64069923</v>
      </c>
      <c r="E37" s="73">
        <v>20.38813546</v>
      </c>
      <c r="F37" s="74">
        <v>13008.99405656</v>
      </c>
      <c r="G37" s="75">
        <v>22720.11928021</v>
      </c>
      <c r="H37" s="73">
        <v>4.23012882</v>
      </c>
      <c r="I37" s="74">
        <v>11420.68664267</v>
      </c>
      <c r="J37" s="74">
        <v>23050.26632391</v>
      </c>
    </row>
    <row r="38" spans="1:10" ht="15">
      <c r="A38" s="49">
        <v>2006</v>
      </c>
      <c r="B38" s="73">
        <v>50.55506015</v>
      </c>
      <c r="C38" s="74">
        <v>7374.53736816</v>
      </c>
      <c r="D38" s="75">
        <v>22095.99211434</v>
      </c>
      <c r="E38" s="73">
        <v>19.33401565</v>
      </c>
      <c r="F38" s="74">
        <v>12359.94558896</v>
      </c>
      <c r="G38" s="75">
        <v>22379.09701331</v>
      </c>
      <c r="H38" s="73">
        <v>3.83961257</v>
      </c>
      <c r="I38" s="74">
        <v>11610.17793987</v>
      </c>
      <c r="J38" s="74">
        <v>22938.4018137</v>
      </c>
    </row>
    <row r="39" spans="1:10" ht="15">
      <c r="A39" s="49">
        <v>2007</v>
      </c>
      <c r="B39" s="73">
        <v>50.11364642</v>
      </c>
      <c r="C39" s="74">
        <v>7396.74397174</v>
      </c>
      <c r="D39" s="75">
        <v>21968.32959607</v>
      </c>
      <c r="E39" s="73">
        <v>17.69631452</v>
      </c>
      <c r="F39" s="74">
        <v>12776.19413301</v>
      </c>
      <c r="G39" s="75">
        <v>23340.08938719</v>
      </c>
      <c r="H39" s="73">
        <v>3.70070066</v>
      </c>
      <c r="I39" s="74">
        <v>12615.37098756</v>
      </c>
      <c r="J39" s="74">
        <v>24348.73629243</v>
      </c>
    </row>
    <row r="40" spans="1:10" ht="15">
      <c r="A40" s="49">
        <v>2008</v>
      </c>
      <c r="B40" s="73">
        <v>48.45558506</v>
      </c>
      <c r="C40" s="74">
        <v>7523.26485844</v>
      </c>
      <c r="D40" s="75">
        <v>22363.83853027</v>
      </c>
      <c r="E40" s="73">
        <v>18.93438419</v>
      </c>
      <c r="F40" s="74">
        <v>12805.55720586</v>
      </c>
      <c r="G40" s="75">
        <v>23164.18585563</v>
      </c>
      <c r="H40" s="73">
        <v>4.90814746</v>
      </c>
      <c r="I40" s="74">
        <v>10506.95968741</v>
      </c>
      <c r="J40" s="74">
        <v>23065.47635217</v>
      </c>
    </row>
    <row r="41" spans="1:10" ht="15">
      <c r="A41" s="49">
        <v>2009</v>
      </c>
      <c r="B41" s="73">
        <v>50.58171725</v>
      </c>
      <c r="C41" s="74">
        <v>8418.10862661</v>
      </c>
      <c r="D41" s="75">
        <v>23816.66535307</v>
      </c>
      <c r="E41" s="73">
        <v>18.92753454</v>
      </c>
      <c r="F41" s="74">
        <v>12990.9083744</v>
      </c>
      <c r="G41" s="75">
        <v>24466.21077179</v>
      </c>
      <c r="H41" s="73">
        <v>4.17264406</v>
      </c>
      <c r="I41" s="74">
        <v>11919.15843351</v>
      </c>
      <c r="J41" s="74">
        <v>25668.95237212</v>
      </c>
    </row>
    <row r="42" spans="1:10" ht="15">
      <c r="A42" s="49">
        <v>2010</v>
      </c>
      <c r="B42" s="73">
        <v>46.1871701</v>
      </c>
      <c r="C42" s="74">
        <v>7745.43582685</v>
      </c>
      <c r="D42" s="75">
        <v>23408.24972817</v>
      </c>
      <c r="E42" s="73">
        <v>21.35972205</v>
      </c>
      <c r="F42" s="74">
        <v>12829.78415801</v>
      </c>
      <c r="G42" s="75">
        <v>23782.66602436</v>
      </c>
      <c r="H42" s="73">
        <v>5.81134161</v>
      </c>
      <c r="I42" s="74">
        <v>11995.24826463</v>
      </c>
      <c r="J42" s="74">
        <v>25212.30421398</v>
      </c>
    </row>
    <row r="43" spans="1:10" ht="15">
      <c r="A43" s="49">
        <v>2011</v>
      </c>
      <c r="B43" s="73">
        <v>47.6329756</v>
      </c>
      <c r="C43" s="74">
        <v>8193.05021221</v>
      </c>
      <c r="D43" s="75">
        <v>23812.08665527</v>
      </c>
      <c r="E43" s="73">
        <v>20.13507258</v>
      </c>
      <c r="F43" s="74">
        <v>12413.71244274</v>
      </c>
      <c r="G43" s="75">
        <v>24066.56776034</v>
      </c>
      <c r="H43" s="73">
        <v>5.14837885</v>
      </c>
      <c r="I43" s="74">
        <v>12659.91773952</v>
      </c>
      <c r="J43" s="74">
        <v>24494.84083962</v>
      </c>
    </row>
    <row r="44" spans="1:10" ht="15">
      <c r="A44" s="49">
        <v>2012</v>
      </c>
      <c r="B44" s="73">
        <v>47.17154453</v>
      </c>
      <c r="C44" s="74">
        <v>7448.42329112</v>
      </c>
      <c r="D44" s="75">
        <v>23504.25267782</v>
      </c>
      <c r="E44" s="73">
        <v>18.02973761</v>
      </c>
      <c r="F44" s="74">
        <v>11600.00348617</v>
      </c>
      <c r="G44" s="75">
        <v>24420.04242673</v>
      </c>
      <c r="H44" s="73">
        <v>3.8804097</v>
      </c>
      <c r="I44" s="74">
        <v>11261.16127908</v>
      </c>
      <c r="J44" s="74">
        <v>25251.3760099</v>
      </c>
    </row>
    <row r="45" spans="1:10" ht="15">
      <c r="A45" s="53">
        <v>2013</v>
      </c>
      <c r="B45" s="76">
        <v>50.00305913</v>
      </c>
      <c r="C45" s="77">
        <v>8112</v>
      </c>
      <c r="D45" s="78">
        <v>24147</v>
      </c>
      <c r="E45" s="76">
        <v>18.23480618</v>
      </c>
      <c r="F45" s="77">
        <v>14112</v>
      </c>
      <c r="G45" s="78">
        <v>25289</v>
      </c>
      <c r="H45" s="76">
        <v>4.60376636</v>
      </c>
      <c r="I45" s="77">
        <v>12907</v>
      </c>
      <c r="J45" s="77">
        <v>25649</v>
      </c>
    </row>
    <row r="46" spans="1:10" ht="15">
      <c r="A46" s="163" t="s">
        <v>181</v>
      </c>
      <c r="B46" s="163"/>
      <c r="C46" s="163"/>
      <c r="D46" s="163"/>
      <c r="E46" s="163"/>
      <c r="F46" s="163"/>
      <c r="G46" s="163"/>
      <c r="H46" s="163"/>
      <c r="I46" s="163"/>
      <c r="J46" s="163"/>
    </row>
    <row r="47" spans="1:10" ht="17.25">
      <c r="A47" s="140" t="s">
        <v>822</v>
      </c>
      <c r="B47" s="140"/>
      <c r="C47" s="140"/>
      <c r="D47" s="140"/>
      <c r="E47" s="140"/>
      <c r="F47" s="140"/>
      <c r="G47" s="140"/>
      <c r="H47" s="140"/>
      <c r="I47" s="140"/>
      <c r="J47" s="140"/>
    </row>
    <row r="48" spans="1:10" ht="17.25">
      <c r="A48" s="168" t="s">
        <v>182</v>
      </c>
      <c r="B48" s="168"/>
      <c r="C48" s="168"/>
      <c r="D48" s="168"/>
      <c r="E48" s="168"/>
      <c r="F48" s="168"/>
      <c r="G48" s="168"/>
      <c r="H48" s="168"/>
      <c r="I48" s="168"/>
      <c r="J48" s="168"/>
    </row>
    <row r="49" spans="1:10" ht="15" customHeight="1">
      <c r="A49" s="148" t="s">
        <v>95</v>
      </c>
      <c r="B49" s="148"/>
      <c r="C49" s="148"/>
      <c r="D49" s="148"/>
      <c r="E49" s="148"/>
      <c r="F49" s="148"/>
      <c r="G49" s="148"/>
      <c r="H49" s="148"/>
      <c r="I49" s="148"/>
      <c r="J49" s="148"/>
    </row>
  </sheetData>
  <sheetProtection/>
  <mergeCells count="7">
    <mergeCell ref="A48:J48"/>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7"/>
</worksheet>
</file>

<file path=xl/worksheets/sheet15.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25">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3.00390625" style="60" customWidth="1"/>
    <col min="5" max="5" width="13.00390625" style="31" customWidth="1"/>
    <col min="6" max="6" width="9.421875" style="31" customWidth="1"/>
    <col min="7" max="7" width="13.00390625" style="60" customWidth="1"/>
    <col min="8" max="8" width="13.00390625" style="31" customWidth="1"/>
    <col min="9" max="9" width="9.421875" style="31" customWidth="1"/>
    <col min="10" max="10" width="13.00390625" style="61" customWidth="1"/>
    <col min="11" max="16384" width="8.421875" style="31" customWidth="1"/>
  </cols>
  <sheetData>
    <row r="1" spans="1:4" ht="15">
      <c r="A1" s="2" t="s">
        <v>42</v>
      </c>
      <c r="B1" s="2"/>
      <c r="C1" s="2"/>
      <c r="D1" s="3"/>
    </row>
    <row r="2" spans="1:4" ht="17.25">
      <c r="A2" s="2" t="s">
        <v>813</v>
      </c>
      <c r="B2" s="2"/>
      <c r="C2" s="2"/>
      <c r="D2" s="3"/>
    </row>
    <row r="3" spans="1:10" ht="15" customHeight="1">
      <c r="A3" s="169" t="s">
        <v>218</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0" customHeight="1">
      <c r="A6" s="69" t="s">
        <v>0</v>
      </c>
      <c r="B6" s="70" t="s">
        <v>9</v>
      </c>
      <c r="C6" s="71" t="s">
        <v>10</v>
      </c>
      <c r="D6" s="72" t="s">
        <v>11</v>
      </c>
      <c r="E6" s="70" t="s">
        <v>9</v>
      </c>
      <c r="F6" s="71" t="s">
        <v>10</v>
      </c>
      <c r="G6" s="72" t="s">
        <v>11</v>
      </c>
      <c r="H6" s="70" t="s">
        <v>9</v>
      </c>
      <c r="I6" s="71" t="s">
        <v>10</v>
      </c>
      <c r="J6" s="94" t="s">
        <v>11</v>
      </c>
    </row>
    <row r="7" spans="1:10" ht="15">
      <c r="A7" s="49">
        <v>1975</v>
      </c>
      <c r="B7" s="25">
        <f>36.39699005/100</f>
        <v>0.3639699005</v>
      </c>
      <c r="C7" s="11">
        <v>9775.80179104</v>
      </c>
      <c r="D7" s="12">
        <v>21586.05074627</v>
      </c>
      <c r="E7" s="25">
        <f>29.16333447/100</f>
        <v>0.29163334469999996</v>
      </c>
      <c r="F7" s="11">
        <v>16410.62626866</v>
      </c>
      <c r="G7" s="12">
        <v>25180.09552239</v>
      </c>
      <c r="H7" s="25">
        <f>4.13071779/100</f>
        <v>0.041307177900000006</v>
      </c>
      <c r="I7" s="11">
        <v>17721.9080597</v>
      </c>
      <c r="J7" s="11">
        <v>26548.01074627</v>
      </c>
    </row>
    <row r="8" spans="1:10" ht="15">
      <c r="A8" s="49">
        <v>1976</v>
      </c>
      <c r="B8" s="73">
        <v>36.35377509</v>
      </c>
      <c r="C8" s="74">
        <v>10458.34816901</v>
      </c>
      <c r="D8" s="75">
        <v>22470.64901408</v>
      </c>
      <c r="E8" s="73">
        <v>27.86629178</v>
      </c>
      <c r="F8" s="74">
        <v>17549.79887324</v>
      </c>
      <c r="G8" s="75">
        <v>24863.2428169</v>
      </c>
      <c r="H8" s="73">
        <v>5.75068488</v>
      </c>
      <c r="I8" s="74">
        <v>18043.1171831</v>
      </c>
      <c r="J8" s="74">
        <v>26400.7515493</v>
      </c>
    </row>
    <row r="9" spans="1:10" ht="15">
      <c r="A9" s="49">
        <v>1977</v>
      </c>
      <c r="B9" s="73">
        <v>35.1685898</v>
      </c>
      <c r="C9" s="74">
        <v>10507.68</v>
      </c>
      <c r="D9" s="75">
        <v>23190.75558484</v>
      </c>
      <c r="E9" s="73">
        <v>29.5181059</v>
      </c>
      <c r="F9" s="74">
        <v>18591.84237232</v>
      </c>
      <c r="G9" s="75">
        <v>25623.89034596</v>
      </c>
      <c r="H9" s="73">
        <v>6.39705955</v>
      </c>
      <c r="I9" s="74">
        <v>18037.895486</v>
      </c>
      <c r="J9" s="74">
        <v>26647.15334432</v>
      </c>
    </row>
    <row r="10" spans="1:10" ht="15">
      <c r="A10" s="49">
        <v>1978</v>
      </c>
      <c r="B10" s="73">
        <v>37.36226384</v>
      </c>
      <c r="C10" s="74">
        <v>10099.40613497</v>
      </c>
      <c r="D10" s="75">
        <v>22530.27092025</v>
      </c>
      <c r="E10" s="73">
        <v>27.45450421</v>
      </c>
      <c r="F10" s="74">
        <v>16030.12122699</v>
      </c>
      <c r="G10" s="75">
        <v>25069.44785276</v>
      </c>
      <c r="H10" s="73">
        <v>6.59136274</v>
      </c>
      <c r="I10" s="74">
        <v>16932.62134969</v>
      </c>
      <c r="J10" s="74">
        <v>26681.05521472</v>
      </c>
    </row>
    <row r="11" spans="1:10" ht="15">
      <c r="A11" s="49">
        <v>1979</v>
      </c>
      <c r="B11" s="73">
        <v>32.23743444</v>
      </c>
      <c r="C11" s="74">
        <v>9243.27037344</v>
      </c>
      <c r="D11" s="75">
        <v>22026.2417704</v>
      </c>
      <c r="E11" s="73">
        <v>29.17334503</v>
      </c>
      <c r="F11" s="74">
        <v>16065.9149101</v>
      </c>
      <c r="G11" s="75">
        <v>24458.17139696</v>
      </c>
      <c r="H11" s="73">
        <v>7.93262381</v>
      </c>
      <c r="I11" s="74">
        <v>15046.95900415</v>
      </c>
      <c r="J11" s="74">
        <v>25071.80569848</v>
      </c>
    </row>
    <row r="12" spans="1:10" ht="15">
      <c r="A12" s="49">
        <v>1980</v>
      </c>
      <c r="B12" s="73">
        <v>32.58317375</v>
      </c>
      <c r="C12" s="74">
        <v>9001.33920193</v>
      </c>
      <c r="D12" s="75">
        <v>22328.2905925</v>
      </c>
      <c r="E12" s="73">
        <v>28.00687054</v>
      </c>
      <c r="F12" s="74">
        <v>16254.92778718</v>
      </c>
      <c r="G12" s="75">
        <v>24186.15796856</v>
      </c>
      <c r="H12" s="73">
        <v>7.4055638</v>
      </c>
      <c r="I12" s="74">
        <v>16093.9879081</v>
      </c>
      <c r="J12" s="74">
        <v>26947.54747279</v>
      </c>
    </row>
    <row r="13" spans="1:10" ht="15">
      <c r="A13" s="49">
        <v>1981</v>
      </c>
      <c r="B13" s="73">
        <v>36.75525914</v>
      </c>
      <c r="C13" s="74">
        <v>7783.46666667</v>
      </c>
      <c r="D13" s="75">
        <v>20670.000883</v>
      </c>
      <c r="E13" s="73">
        <v>27.53182916</v>
      </c>
      <c r="F13" s="74">
        <v>16159.71390728</v>
      </c>
      <c r="G13" s="75">
        <v>25422.55470199</v>
      </c>
      <c r="H13" s="73">
        <v>5.05168394</v>
      </c>
      <c r="I13" s="74">
        <v>14421.3204415</v>
      </c>
      <c r="J13" s="74">
        <v>23636.4810596</v>
      </c>
    </row>
    <row r="14" spans="1:10" ht="15">
      <c r="A14" s="49">
        <v>1982</v>
      </c>
      <c r="B14" s="73">
        <v>35.02548759</v>
      </c>
      <c r="C14" s="74">
        <v>8425.40206186</v>
      </c>
      <c r="D14" s="75">
        <v>22156.40016495</v>
      </c>
      <c r="E14" s="73">
        <v>28.39463098</v>
      </c>
      <c r="F14" s="74">
        <v>16850.80412371</v>
      </c>
      <c r="G14" s="75">
        <v>26980.54465979</v>
      </c>
      <c r="H14" s="73">
        <v>4.69962649</v>
      </c>
      <c r="I14" s="74">
        <v>14573.53830928</v>
      </c>
      <c r="J14" s="74">
        <v>26292.06894845</v>
      </c>
    </row>
    <row r="15" spans="1:10" ht="15">
      <c r="A15" s="49">
        <v>1983</v>
      </c>
      <c r="B15" s="73">
        <v>34.01766439</v>
      </c>
      <c r="C15" s="74">
        <v>8990.49069347</v>
      </c>
      <c r="D15" s="75">
        <v>22613.51300503</v>
      </c>
      <c r="E15" s="73">
        <v>29.64308098</v>
      </c>
      <c r="F15" s="74">
        <v>18774.19095477</v>
      </c>
      <c r="G15" s="75">
        <v>28161.28643216</v>
      </c>
      <c r="H15" s="73">
        <v>6.58521328</v>
      </c>
      <c r="I15" s="74">
        <v>15371.36884422</v>
      </c>
      <c r="J15" s="74">
        <v>26427.02054271</v>
      </c>
    </row>
    <row r="16" spans="1:10" ht="15">
      <c r="A16" s="49">
        <v>1984</v>
      </c>
      <c r="B16" s="73">
        <v>31.53942365</v>
      </c>
      <c r="C16" s="74">
        <v>8082.57095468</v>
      </c>
      <c r="D16" s="75">
        <v>22203.1455352</v>
      </c>
      <c r="E16" s="73">
        <v>28.92498354</v>
      </c>
      <c r="F16" s="74">
        <v>18238.98167792</v>
      </c>
      <c r="G16" s="75">
        <v>27793.05566056</v>
      </c>
      <c r="H16" s="73">
        <v>6.37218627</v>
      </c>
      <c r="I16" s="74">
        <v>19702.60366442</v>
      </c>
      <c r="J16" s="74">
        <v>30522.14773385</v>
      </c>
    </row>
    <row r="17" spans="1:10" ht="15">
      <c r="A17" s="49">
        <v>1985</v>
      </c>
      <c r="B17" s="73">
        <v>31.96812938</v>
      </c>
      <c r="C17" s="74">
        <v>8541.55895911</v>
      </c>
      <c r="D17" s="75">
        <v>23202.83241636</v>
      </c>
      <c r="E17" s="73">
        <v>28.68766065</v>
      </c>
      <c r="F17" s="74">
        <v>18048.81754647</v>
      </c>
      <c r="G17" s="75">
        <v>28671.51345725</v>
      </c>
      <c r="H17" s="73">
        <v>6.50698155</v>
      </c>
      <c r="I17" s="74">
        <v>16926.86988848</v>
      </c>
      <c r="J17" s="74">
        <v>28632.45144981</v>
      </c>
    </row>
    <row r="18" spans="1:10" ht="15">
      <c r="A18" s="49">
        <v>1986</v>
      </c>
      <c r="B18" s="73">
        <v>35.24866939</v>
      </c>
      <c r="C18" s="74">
        <v>8960.58272146</v>
      </c>
      <c r="D18" s="75">
        <v>23473.01625571</v>
      </c>
      <c r="E18" s="73">
        <v>26.97119154</v>
      </c>
      <c r="F18" s="74">
        <v>20258.33789954</v>
      </c>
      <c r="G18" s="75">
        <v>29641.14703196</v>
      </c>
      <c r="H18" s="73">
        <v>7.64728916</v>
      </c>
      <c r="I18" s="74">
        <v>16739.78447489</v>
      </c>
      <c r="J18" s="74">
        <v>29854.39269406</v>
      </c>
    </row>
    <row r="19" spans="1:10" ht="15">
      <c r="A19" s="49">
        <v>1987</v>
      </c>
      <c r="B19" s="73">
        <v>36.41388193</v>
      </c>
      <c r="C19" s="74">
        <v>9731.0477533</v>
      </c>
      <c r="D19" s="75">
        <v>23685.74054626</v>
      </c>
      <c r="E19" s="73">
        <v>29.33484381</v>
      </c>
      <c r="F19" s="74">
        <v>20169.80807048</v>
      </c>
      <c r="G19" s="75">
        <v>29482.19446696</v>
      </c>
      <c r="H19" s="73">
        <v>8.65383797</v>
      </c>
      <c r="I19" s="74">
        <v>18412.87048458</v>
      </c>
      <c r="J19" s="74">
        <v>30390.4941674</v>
      </c>
    </row>
    <row r="20" spans="1:10" ht="15">
      <c r="A20" s="49">
        <v>1988</v>
      </c>
      <c r="B20" s="73">
        <v>36.38794095</v>
      </c>
      <c r="C20" s="74">
        <v>9696.35254237</v>
      </c>
      <c r="D20" s="75">
        <v>23843.13301695</v>
      </c>
      <c r="E20" s="73">
        <v>28.74270621</v>
      </c>
      <c r="F20" s="74">
        <v>22202.66847458</v>
      </c>
      <c r="G20" s="75">
        <v>30559.34128814</v>
      </c>
      <c r="H20" s="73">
        <v>9.69787928</v>
      </c>
      <c r="I20" s="74">
        <v>17026.99294915</v>
      </c>
      <c r="J20" s="74">
        <v>29286.94237288</v>
      </c>
    </row>
    <row r="21" spans="1:10" ht="15">
      <c r="A21" s="49">
        <v>1989</v>
      </c>
      <c r="B21" s="73">
        <v>39.64056467</v>
      </c>
      <c r="C21" s="74">
        <v>10160.52860596</v>
      </c>
      <c r="D21" s="75">
        <v>24253.55809831</v>
      </c>
      <c r="E21" s="73">
        <v>26.70855042</v>
      </c>
      <c r="F21" s="74">
        <v>20321.05721193</v>
      </c>
      <c r="G21" s="75">
        <v>29668.74352941</v>
      </c>
      <c r="H21" s="73">
        <v>9.37518727</v>
      </c>
      <c r="I21" s="74">
        <v>19115.9056245</v>
      </c>
      <c r="J21" s="74">
        <v>32453.48099919</v>
      </c>
    </row>
    <row r="22" spans="1:10" ht="15">
      <c r="A22" s="49">
        <v>1990</v>
      </c>
      <c r="B22" s="73">
        <v>41.39359122</v>
      </c>
      <c r="C22" s="74">
        <v>10785.40415704</v>
      </c>
      <c r="D22" s="75">
        <v>25298.06423403</v>
      </c>
      <c r="E22" s="73">
        <v>25.56338988</v>
      </c>
      <c r="F22" s="74">
        <v>21391.05157814</v>
      </c>
      <c r="G22" s="75">
        <v>30414.83972286</v>
      </c>
      <c r="H22" s="73">
        <v>9.54785552</v>
      </c>
      <c r="I22" s="74">
        <v>17259.34300231</v>
      </c>
      <c r="J22" s="74">
        <v>30336.64554273</v>
      </c>
    </row>
    <row r="23" spans="1:10" ht="15">
      <c r="A23" s="49">
        <v>1991</v>
      </c>
      <c r="B23" s="73">
        <v>44.20393568</v>
      </c>
      <c r="C23" s="74">
        <v>11599.65458824</v>
      </c>
      <c r="D23" s="75">
        <v>26339.59458824</v>
      </c>
      <c r="E23" s="73">
        <v>26.80512357</v>
      </c>
      <c r="F23" s="74">
        <v>21420.55811765</v>
      </c>
      <c r="G23" s="75">
        <v>30218.16470588</v>
      </c>
      <c r="H23" s="73">
        <v>8.82337454</v>
      </c>
      <c r="I23" s="74">
        <v>17521.38470588</v>
      </c>
      <c r="J23" s="74">
        <v>31085.22</v>
      </c>
    </row>
    <row r="24" spans="1:10" ht="15">
      <c r="A24" s="49">
        <v>1992</v>
      </c>
      <c r="B24" s="73">
        <v>45.54620457</v>
      </c>
      <c r="C24" s="74">
        <v>10982.34932953</v>
      </c>
      <c r="D24" s="75">
        <v>26065.17546362</v>
      </c>
      <c r="E24" s="73">
        <v>28.83651553</v>
      </c>
      <c r="F24" s="74">
        <v>21310.98738944</v>
      </c>
      <c r="G24" s="75">
        <v>29779.25477889</v>
      </c>
      <c r="H24" s="73">
        <v>7.4323489</v>
      </c>
      <c r="I24" s="74">
        <v>18781.91589158</v>
      </c>
      <c r="J24" s="74">
        <v>30945.10927247</v>
      </c>
    </row>
    <row r="25" spans="1:10" ht="15">
      <c r="A25" s="49">
        <v>1993</v>
      </c>
      <c r="B25" s="73">
        <v>40.86800898</v>
      </c>
      <c r="C25" s="74">
        <v>11780.30914127</v>
      </c>
      <c r="D25" s="75">
        <v>27186.07512465</v>
      </c>
      <c r="E25" s="73">
        <v>30.21613143</v>
      </c>
      <c r="F25" s="74">
        <v>21345.24099723</v>
      </c>
      <c r="G25" s="75">
        <v>29960.95645429</v>
      </c>
      <c r="H25" s="73">
        <v>9.12547546</v>
      </c>
      <c r="I25" s="74">
        <v>17419.01030471</v>
      </c>
      <c r="J25" s="74">
        <v>30172.79180055</v>
      </c>
    </row>
    <row r="26" spans="1:10" ht="15">
      <c r="A26" s="49">
        <v>1994</v>
      </c>
      <c r="B26" s="73">
        <v>42.74422951</v>
      </c>
      <c r="C26" s="74">
        <v>11359.65405405</v>
      </c>
      <c r="D26" s="75">
        <v>27283.68021622</v>
      </c>
      <c r="E26" s="73">
        <v>27.63150248</v>
      </c>
      <c r="F26" s="74">
        <v>19879.39459459</v>
      </c>
      <c r="G26" s="75">
        <v>31067.86497297</v>
      </c>
      <c r="H26" s="73">
        <v>10.20695506</v>
      </c>
      <c r="I26" s="74">
        <v>20553.87405405</v>
      </c>
      <c r="J26" s="74">
        <v>33938.54421622</v>
      </c>
    </row>
    <row r="27" spans="1:10" ht="15">
      <c r="A27" s="49">
        <v>1995</v>
      </c>
      <c r="B27" s="73">
        <v>42.60409903</v>
      </c>
      <c r="C27" s="74">
        <v>11188.28674098</v>
      </c>
      <c r="D27" s="75">
        <v>26946.3616</v>
      </c>
      <c r="E27" s="73">
        <v>26.49776503</v>
      </c>
      <c r="F27" s="74">
        <v>20622.61392787</v>
      </c>
      <c r="G27" s="75">
        <v>30989.42594098</v>
      </c>
      <c r="H27" s="73">
        <v>10.91147209</v>
      </c>
      <c r="I27" s="74">
        <v>17894.82785574</v>
      </c>
      <c r="J27" s="74">
        <v>29767.54927213</v>
      </c>
    </row>
    <row r="28" spans="1:10" ht="15">
      <c r="A28" s="49">
        <v>1996</v>
      </c>
      <c r="B28" s="73">
        <v>45.80952522</v>
      </c>
      <c r="C28" s="74">
        <v>12874.7578813</v>
      </c>
      <c r="D28" s="75">
        <v>28981.61643906</v>
      </c>
      <c r="E28" s="73">
        <v>26.32126913</v>
      </c>
      <c r="F28" s="74">
        <v>22477.18146777</v>
      </c>
      <c r="G28" s="75">
        <v>33528.01531589</v>
      </c>
      <c r="H28" s="73">
        <v>7.82012294</v>
      </c>
      <c r="I28" s="74">
        <v>20414.83599234</v>
      </c>
      <c r="J28" s="74">
        <v>34073.40436503</v>
      </c>
    </row>
    <row r="29" spans="1:10" ht="15">
      <c r="A29" s="49">
        <v>1997</v>
      </c>
      <c r="B29" s="73">
        <v>37.81686434</v>
      </c>
      <c r="C29" s="74">
        <v>13319.77901435</v>
      </c>
      <c r="D29" s="75">
        <v>28769.2077355</v>
      </c>
      <c r="E29" s="73">
        <v>29.88173828</v>
      </c>
      <c r="F29" s="74">
        <v>21675.23094198</v>
      </c>
      <c r="G29" s="75">
        <v>32830.40019963</v>
      </c>
      <c r="H29" s="73">
        <v>10.65317028</v>
      </c>
      <c r="I29" s="74">
        <v>21858.77120399</v>
      </c>
      <c r="J29" s="74">
        <v>35533.97739239</v>
      </c>
    </row>
    <row r="30" spans="1:10" ht="15">
      <c r="A30" s="49">
        <v>1998</v>
      </c>
      <c r="B30" s="73">
        <v>42.33457989</v>
      </c>
      <c r="C30" s="74">
        <v>13554.69231902</v>
      </c>
      <c r="D30" s="75">
        <v>29975.89693252</v>
      </c>
      <c r="E30" s="73">
        <v>24.4038238</v>
      </c>
      <c r="F30" s="74">
        <v>25069.44785276</v>
      </c>
      <c r="G30" s="75">
        <v>34380.95705522</v>
      </c>
      <c r="H30" s="73">
        <v>10.60421737</v>
      </c>
      <c r="I30" s="74">
        <v>26645.24171779</v>
      </c>
      <c r="J30" s="74">
        <v>38588.32667485</v>
      </c>
    </row>
    <row r="31" spans="1:10" ht="15">
      <c r="A31" s="49">
        <v>1999</v>
      </c>
      <c r="B31" s="73">
        <v>47.15954974</v>
      </c>
      <c r="C31" s="74">
        <v>14752.05776173</v>
      </c>
      <c r="D31" s="75">
        <v>30608.41241877</v>
      </c>
      <c r="E31" s="73">
        <v>27.24572406</v>
      </c>
      <c r="F31" s="74">
        <v>23603.29241877</v>
      </c>
      <c r="G31" s="75">
        <v>33575.6834657</v>
      </c>
      <c r="H31" s="73">
        <v>7.91590961</v>
      </c>
      <c r="I31" s="74">
        <v>23465.60654633</v>
      </c>
      <c r="J31" s="74">
        <v>34785.35220217</v>
      </c>
    </row>
    <row r="32" spans="1:10" ht="15">
      <c r="A32" s="49">
        <v>2000</v>
      </c>
      <c r="B32" s="73">
        <v>39.71969717</v>
      </c>
      <c r="C32" s="74">
        <v>14180.89837587</v>
      </c>
      <c r="D32" s="75">
        <v>30068.38051044</v>
      </c>
      <c r="E32" s="73">
        <v>31.03536212</v>
      </c>
      <c r="F32" s="74">
        <v>20641.53689095</v>
      </c>
      <c r="G32" s="75">
        <v>31876.54663573</v>
      </c>
      <c r="H32" s="73">
        <v>8.66088466</v>
      </c>
      <c r="I32" s="74">
        <v>21400.01856148</v>
      </c>
      <c r="J32" s="74">
        <v>33603.44686775</v>
      </c>
    </row>
    <row r="33" spans="1:10" ht="15">
      <c r="A33" s="49">
        <v>2001</v>
      </c>
      <c r="B33" s="73">
        <v>44.43678859</v>
      </c>
      <c r="C33" s="74">
        <v>14325.07685393</v>
      </c>
      <c r="D33" s="75">
        <v>30268.93986517</v>
      </c>
      <c r="E33" s="73">
        <v>26.84048525</v>
      </c>
      <c r="F33" s="74">
        <v>23612.76404494</v>
      </c>
      <c r="G33" s="75">
        <v>33671.80152809</v>
      </c>
      <c r="H33" s="73">
        <v>9.18995436</v>
      </c>
      <c r="I33" s="74">
        <v>22290.44925843</v>
      </c>
      <c r="J33" s="74">
        <v>34083.71307865</v>
      </c>
    </row>
    <row r="34" spans="1:10" ht="15">
      <c r="A34" s="49">
        <v>2002</v>
      </c>
      <c r="B34" s="73">
        <v>42.5524162</v>
      </c>
      <c r="C34" s="74">
        <v>15575.58643691</v>
      </c>
      <c r="D34" s="75">
        <v>31026.56818232</v>
      </c>
      <c r="E34" s="73">
        <v>29.71408221</v>
      </c>
      <c r="F34" s="74">
        <v>23522.38043357</v>
      </c>
      <c r="G34" s="75">
        <v>33471.93525292</v>
      </c>
      <c r="H34" s="73">
        <v>8.0377458</v>
      </c>
      <c r="I34" s="74">
        <v>22584.60033352</v>
      </c>
      <c r="J34" s="74">
        <v>35836.82846026</v>
      </c>
    </row>
    <row r="35" spans="1:10" ht="15">
      <c r="A35" s="49">
        <v>2003</v>
      </c>
      <c r="B35" s="73">
        <v>44.64413001</v>
      </c>
      <c r="C35" s="74">
        <v>15100.85748503</v>
      </c>
      <c r="D35" s="75">
        <v>31401.64842678</v>
      </c>
      <c r="E35" s="73">
        <v>27.51117798</v>
      </c>
      <c r="F35" s="74">
        <v>24405.42623843</v>
      </c>
      <c r="G35" s="75">
        <v>35154.61826892</v>
      </c>
      <c r="H35" s="73">
        <v>11.25364261</v>
      </c>
      <c r="I35" s="74">
        <v>23299.555362</v>
      </c>
      <c r="J35" s="74">
        <v>37747.05924878</v>
      </c>
    </row>
    <row r="36" spans="1:10" ht="15">
      <c r="A36" s="49">
        <v>2004</v>
      </c>
      <c r="B36" s="73">
        <v>45.65179834</v>
      </c>
      <c r="C36" s="74">
        <v>16592.69330522</v>
      </c>
      <c r="D36" s="75">
        <v>32002.48021086</v>
      </c>
      <c r="E36" s="73">
        <v>30.67068457</v>
      </c>
      <c r="F36" s="74">
        <v>23633.50975224</v>
      </c>
      <c r="G36" s="75">
        <v>34213.81355825</v>
      </c>
      <c r="H36" s="73">
        <v>8.77915381</v>
      </c>
      <c r="I36" s="74">
        <v>22894.96257248</v>
      </c>
      <c r="J36" s="74">
        <v>33479.57457037</v>
      </c>
    </row>
    <row r="37" spans="1:10" ht="15">
      <c r="A37" s="49">
        <v>2005</v>
      </c>
      <c r="B37" s="73">
        <v>43.90535061</v>
      </c>
      <c r="C37" s="74">
        <v>15687.38698201</v>
      </c>
      <c r="D37" s="75">
        <v>32111.30200514</v>
      </c>
      <c r="E37" s="73">
        <v>30.68447058</v>
      </c>
      <c r="F37" s="74">
        <v>25211.22879177</v>
      </c>
      <c r="G37" s="75">
        <v>36127.09059126</v>
      </c>
      <c r="H37" s="73">
        <v>9.75656284</v>
      </c>
      <c r="I37" s="74">
        <v>21588.01505398</v>
      </c>
      <c r="J37" s="74">
        <v>34123.99843702</v>
      </c>
    </row>
    <row r="38" spans="1:10" ht="15">
      <c r="A38" s="49">
        <v>2006</v>
      </c>
      <c r="B38" s="73">
        <v>44.84720747</v>
      </c>
      <c r="C38" s="74">
        <v>14500.49482504</v>
      </c>
      <c r="D38" s="75">
        <v>31576.5537309</v>
      </c>
      <c r="E38" s="73">
        <v>29.01344362</v>
      </c>
      <c r="F38" s="74">
        <v>23476.99162149</v>
      </c>
      <c r="G38" s="75">
        <v>34718.32760966</v>
      </c>
      <c r="H38" s="73">
        <v>7.64407312</v>
      </c>
      <c r="I38" s="74">
        <v>21163.81744702</v>
      </c>
      <c r="J38" s="74">
        <v>34884.04755052</v>
      </c>
    </row>
    <row r="39" spans="1:10" ht="15">
      <c r="A39" s="49">
        <v>2007</v>
      </c>
      <c r="B39" s="73">
        <v>45.16983481</v>
      </c>
      <c r="C39" s="74">
        <v>15465.91921364</v>
      </c>
      <c r="D39" s="75">
        <v>32189.28490247</v>
      </c>
      <c r="E39" s="73">
        <v>30.70759763</v>
      </c>
      <c r="F39" s="74">
        <v>23750.27246199</v>
      </c>
      <c r="G39" s="75">
        <v>35484.19812625</v>
      </c>
      <c r="H39" s="73">
        <v>6.63264391</v>
      </c>
      <c r="I39" s="74">
        <v>24560.55214253</v>
      </c>
      <c r="J39" s="74">
        <v>36890.70019966</v>
      </c>
    </row>
    <row r="40" spans="1:10" ht="15">
      <c r="A40" s="49">
        <v>2008</v>
      </c>
      <c r="B40" s="73">
        <v>44.76105483</v>
      </c>
      <c r="C40" s="74">
        <v>16006.94650732</v>
      </c>
      <c r="D40" s="75">
        <v>33248.56215525</v>
      </c>
      <c r="E40" s="73">
        <v>30.74493041</v>
      </c>
      <c r="F40" s="74">
        <v>26878.8645751</v>
      </c>
      <c r="G40" s="75">
        <v>37743.3127345</v>
      </c>
      <c r="H40" s="73">
        <v>8.36336968</v>
      </c>
      <c r="I40" s="74">
        <v>22358.50288143</v>
      </c>
      <c r="J40" s="74">
        <v>36312.82528163</v>
      </c>
    </row>
    <row r="41" spans="1:10" ht="15">
      <c r="A41" s="49">
        <v>2009</v>
      </c>
      <c r="B41" s="73">
        <v>40.75778933</v>
      </c>
      <c r="C41" s="74">
        <v>16238.635468</v>
      </c>
      <c r="D41" s="75">
        <v>35028.90185588</v>
      </c>
      <c r="E41" s="73">
        <v>30.9414432</v>
      </c>
      <c r="F41" s="74">
        <v>27930.45300497</v>
      </c>
      <c r="G41" s="75">
        <v>39782.49174521</v>
      </c>
      <c r="H41" s="73">
        <v>8.36704343</v>
      </c>
      <c r="I41" s="74">
        <v>24533.33046506</v>
      </c>
      <c r="J41" s="74">
        <v>38821.16452551</v>
      </c>
    </row>
    <row r="42" spans="1:10" ht="15">
      <c r="A42" s="49">
        <v>2010</v>
      </c>
      <c r="B42" s="73">
        <v>42.62111415</v>
      </c>
      <c r="C42" s="74">
        <v>16605.01456656</v>
      </c>
      <c r="D42" s="75">
        <v>34316.67300713</v>
      </c>
      <c r="E42" s="73">
        <v>34.60582542</v>
      </c>
      <c r="F42" s="74">
        <v>25710.99029661</v>
      </c>
      <c r="G42" s="75">
        <v>37280.93593008</v>
      </c>
      <c r="H42" s="73">
        <v>7.95050349</v>
      </c>
      <c r="I42" s="74">
        <v>22060.02967449</v>
      </c>
      <c r="J42" s="74">
        <v>36521.39042507</v>
      </c>
    </row>
    <row r="43" spans="1:10" ht="15">
      <c r="A43" s="49">
        <v>2011</v>
      </c>
      <c r="B43" s="73">
        <v>42.17132036</v>
      </c>
      <c r="C43" s="74">
        <v>16626.09886498</v>
      </c>
      <c r="D43" s="75">
        <v>34087.01989173</v>
      </c>
      <c r="E43" s="73">
        <v>34.39199939</v>
      </c>
      <c r="F43" s="74">
        <v>25861.90092237</v>
      </c>
      <c r="G43" s="75">
        <v>36737.34749825</v>
      </c>
      <c r="H43" s="73">
        <v>9.21164295</v>
      </c>
      <c r="I43" s="74">
        <v>23710.19076563</v>
      </c>
      <c r="J43" s="74">
        <v>37611.47974943</v>
      </c>
    </row>
    <row r="44" spans="1:10" ht="15">
      <c r="A44" s="49">
        <v>2012</v>
      </c>
      <c r="B44" s="73">
        <v>41.60531856</v>
      </c>
      <c r="C44" s="74">
        <v>17807.02289544</v>
      </c>
      <c r="D44" s="75">
        <v>35776.34408527</v>
      </c>
      <c r="E44" s="73">
        <v>34.07909507</v>
      </c>
      <c r="F44" s="74">
        <v>25642.11296944</v>
      </c>
      <c r="G44" s="75">
        <v>37107.29185369</v>
      </c>
      <c r="H44" s="73">
        <v>9.81552861</v>
      </c>
      <c r="I44" s="74">
        <v>23200.00697235</v>
      </c>
      <c r="J44" s="74">
        <v>38817.27482373</v>
      </c>
    </row>
    <row r="45" spans="1:10" ht="15">
      <c r="A45" s="53">
        <v>2013</v>
      </c>
      <c r="B45" s="76">
        <v>43.04913123</v>
      </c>
      <c r="C45" s="77">
        <v>17000</v>
      </c>
      <c r="D45" s="78">
        <v>34859</v>
      </c>
      <c r="E45" s="76">
        <v>32.3172066</v>
      </c>
      <c r="F45" s="77">
        <v>25920</v>
      </c>
      <c r="G45" s="78">
        <v>38756</v>
      </c>
      <c r="H45" s="76">
        <v>9.44157079</v>
      </c>
      <c r="I45" s="77">
        <v>23100</v>
      </c>
      <c r="J45" s="77">
        <v>38484</v>
      </c>
    </row>
    <row r="46" spans="1:10" ht="15">
      <c r="A46" s="163" t="s">
        <v>181</v>
      </c>
      <c r="B46" s="163"/>
      <c r="C46" s="163"/>
      <c r="D46" s="163"/>
      <c r="E46" s="163"/>
      <c r="F46" s="163"/>
      <c r="G46" s="163"/>
      <c r="H46" s="163"/>
      <c r="I46" s="163"/>
      <c r="J46" s="163"/>
    </row>
    <row r="47" spans="1:10" s="89" customFormat="1" ht="36" customHeight="1">
      <c r="A47" s="168" t="s">
        <v>823</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sheetData>
  <sheetProtection/>
  <mergeCells count="8">
    <mergeCell ref="A47:J47"/>
    <mergeCell ref="A48:J48"/>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7"/>
</worksheet>
</file>

<file path=xl/worksheets/sheet16.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32">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9.4218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43</v>
      </c>
      <c r="B1" s="2"/>
      <c r="C1" s="2"/>
      <c r="D1" s="3"/>
    </row>
    <row r="2" spans="1:10" ht="15">
      <c r="A2" s="175" t="s">
        <v>219</v>
      </c>
      <c r="B2" s="175"/>
      <c r="C2" s="175"/>
      <c r="D2" s="175"/>
      <c r="E2" s="175"/>
      <c r="F2" s="175"/>
      <c r="G2" s="175"/>
      <c r="H2" s="175"/>
      <c r="I2" s="175"/>
      <c r="J2" s="175"/>
    </row>
    <row r="3" spans="1:10" ht="15" customHeight="1">
      <c r="A3" s="169" t="s">
        <v>220</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45">
      <c r="A6" s="69" t="s">
        <v>0</v>
      </c>
      <c r="B6" s="70" t="s">
        <v>9</v>
      </c>
      <c r="C6" s="71" t="s">
        <v>10</v>
      </c>
      <c r="D6" s="72" t="s">
        <v>11</v>
      </c>
      <c r="E6" s="70" t="s">
        <v>9</v>
      </c>
      <c r="F6" s="71" t="s">
        <v>10</v>
      </c>
      <c r="G6" s="72" t="s">
        <v>11</v>
      </c>
      <c r="H6" s="70" t="s">
        <v>9</v>
      </c>
      <c r="I6" s="71" t="s">
        <v>10</v>
      </c>
      <c r="J6" s="94" t="s">
        <v>11</v>
      </c>
    </row>
    <row r="7" spans="1:10" ht="15">
      <c r="A7" s="49">
        <v>1975</v>
      </c>
      <c r="B7" s="25">
        <f>17.49686492/100</f>
        <v>0.1749686492</v>
      </c>
      <c r="C7" s="11">
        <v>4312.85373134</v>
      </c>
      <c r="D7" s="12">
        <v>14794.39522388</v>
      </c>
      <c r="E7" s="25">
        <f>10.00671698/100</f>
        <v>0.10006716980000001</v>
      </c>
      <c r="F7" s="11">
        <v>8521.15343284</v>
      </c>
      <c r="G7" s="12">
        <v>13975.38865672</v>
      </c>
      <c r="H7" s="25">
        <f>0.85933009/100</f>
        <v>0.0085933009</v>
      </c>
      <c r="I7" s="11">
        <v>13069.25373134</v>
      </c>
      <c r="J7" s="11">
        <v>18543.09283582</v>
      </c>
    </row>
    <row r="8" spans="1:10" ht="15">
      <c r="A8" s="49">
        <v>1976</v>
      </c>
      <c r="B8" s="73">
        <v>16.86070172</v>
      </c>
      <c r="C8" s="74">
        <v>4441.92028169</v>
      </c>
      <c r="D8" s="75">
        <v>14828.32619718</v>
      </c>
      <c r="E8" s="73">
        <v>10.96631503</v>
      </c>
      <c r="F8" s="74">
        <v>8565.23915493</v>
      </c>
      <c r="G8" s="75">
        <v>14404.89464789</v>
      </c>
      <c r="H8" s="73">
        <v>0.97707308</v>
      </c>
      <c r="I8" s="74">
        <v>12086.29859155</v>
      </c>
      <c r="J8" s="74">
        <v>19592.95887324</v>
      </c>
    </row>
    <row r="9" spans="1:10" ht="15">
      <c r="A9" s="49">
        <v>1977</v>
      </c>
      <c r="B9" s="73">
        <v>18.02450449</v>
      </c>
      <c r="C9" s="74">
        <v>4223.84500824</v>
      </c>
      <c r="D9" s="75">
        <v>14746.91242175</v>
      </c>
      <c r="E9" s="73">
        <v>9.78758263</v>
      </c>
      <c r="F9" s="74">
        <v>9001.6369028</v>
      </c>
      <c r="G9" s="75">
        <v>14518.0246458</v>
      </c>
      <c r="H9" s="73">
        <v>0.94513256</v>
      </c>
      <c r="I9" s="74">
        <v>11602.10978583</v>
      </c>
      <c r="J9" s="74">
        <v>19692.04243822</v>
      </c>
    </row>
    <row r="10" spans="1:10" ht="15">
      <c r="A10" s="49">
        <v>1978</v>
      </c>
      <c r="B10" s="73">
        <v>19.18816128</v>
      </c>
      <c r="C10" s="74">
        <v>4297.6196319</v>
      </c>
      <c r="D10" s="75">
        <v>15218.94552147</v>
      </c>
      <c r="E10" s="73">
        <v>9.65270946</v>
      </c>
      <c r="F10" s="74">
        <v>7789.43558282</v>
      </c>
      <c r="G10" s="75">
        <v>14570.72122699</v>
      </c>
      <c r="H10" s="73">
        <v>1.20622765</v>
      </c>
      <c r="I10" s="74">
        <v>10289.21766871</v>
      </c>
      <c r="J10" s="74">
        <v>20453.08809816</v>
      </c>
    </row>
    <row r="11" spans="1:10" ht="15">
      <c r="A11" s="49">
        <v>1979</v>
      </c>
      <c r="B11" s="73">
        <v>19.75941451</v>
      </c>
      <c r="C11" s="74">
        <v>3704.41338866</v>
      </c>
      <c r="D11" s="75">
        <v>14349.35369295</v>
      </c>
      <c r="E11" s="73">
        <v>9.44803815</v>
      </c>
      <c r="F11" s="74">
        <v>7360.38196404</v>
      </c>
      <c r="G11" s="75">
        <v>14089.36652835</v>
      </c>
      <c r="H11" s="73">
        <v>1.36583667</v>
      </c>
      <c r="I11" s="74">
        <v>10709.53338866</v>
      </c>
      <c r="J11" s="74">
        <v>21217.21338866</v>
      </c>
    </row>
    <row r="12" spans="1:10" ht="15">
      <c r="A12" s="49">
        <v>1980</v>
      </c>
      <c r="B12" s="73">
        <v>19.83861866</v>
      </c>
      <c r="C12" s="74">
        <v>3947.26229746</v>
      </c>
      <c r="D12" s="75">
        <v>14659.64652963</v>
      </c>
      <c r="E12" s="73">
        <v>9.76679408</v>
      </c>
      <c r="F12" s="74">
        <v>7623.46795647</v>
      </c>
      <c r="G12" s="75">
        <v>14117.53325272</v>
      </c>
      <c r="H12" s="73">
        <v>1.07277195</v>
      </c>
      <c r="I12" s="74">
        <v>9890.74379686</v>
      </c>
      <c r="J12" s="74">
        <v>18499.61557437</v>
      </c>
    </row>
    <row r="13" spans="1:10" ht="15">
      <c r="A13" s="49">
        <v>1981</v>
      </c>
      <c r="B13" s="73">
        <v>20.57561787</v>
      </c>
      <c r="C13" s="74">
        <v>3340.18966887</v>
      </c>
      <c r="D13" s="75">
        <v>14239.62030905</v>
      </c>
      <c r="E13" s="73">
        <v>9.51557449</v>
      </c>
      <c r="F13" s="74">
        <v>7286.69077263</v>
      </c>
      <c r="G13" s="75">
        <v>14378.79487859</v>
      </c>
      <c r="H13" s="73">
        <v>0.82035444</v>
      </c>
      <c r="I13" s="74">
        <v>7099.19169978</v>
      </c>
      <c r="J13" s="74">
        <v>17124.91532009</v>
      </c>
    </row>
    <row r="14" spans="1:10" ht="15">
      <c r="A14" s="49">
        <v>1982</v>
      </c>
      <c r="B14" s="73">
        <v>20.96212578</v>
      </c>
      <c r="C14" s="74">
        <v>3011.47942268</v>
      </c>
      <c r="D14" s="75">
        <v>14383.36494845</v>
      </c>
      <c r="E14" s="73">
        <v>9.04327058</v>
      </c>
      <c r="F14" s="74">
        <v>6568.20272165</v>
      </c>
      <c r="G14" s="75">
        <v>14426.69558763</v>
      </c>
      <c r="H14" s="73">
        <v>0.85453297</v>
      </c>
      <c r="I14" s="74">
        <v>9503.85352577</v>
      </c>
      <c r="J14" s="74">
        <v>18169.98136082</v>
      </c>
    </row>
    <row r="15" spans="1:10" ht="15">
      <c r="A15" s="49">
        <v>1983</v>
      </c>
      <c r="B15" s="73">
        <v>21.14058326</v>
      </c>
      <c r="C15" s="74">
        <v>3520.16080402</v>
      </c>
      <c r="D15" s="75">
        <v>14642.69555779</v>
      </c>
      <c r="E15" s="73">
        <v>9.16150684</v>
      </c>
      <c r="F15" s="74">
        <v>7818.27714573</v>
      </c>
      <c r="G15" s="75">
        <v>14643.86894472</v>
      </c>
      <c r="H15" s="73">
        <v>1.34909796</v>
      </c>
      <c r="I15" s="74">
        <v>9877.57121608</v>
      </c>
      <c r="J15" s="74">
        <v>19806.77145729</v>
      </c>
    </row>
    <row r="16" spans="1:10" ht="15">
      <c r="A16" s="49">
        <v>1984</v>
      </c>
      <c r="B16" s="73">
        <v>21.81444742</v>
      </c>
      <c r="C16" s="74">
        <v>3404.60991321</v>
      </c>
      <c r="D16" s="75">
        <v>14861.3924783</v>
      </c>
      <c r="E16" s="73">
        <v>9.86504791</v>
      </c>
      <c r="F16" s="74">
        <v>7661.49816779</v>
      </c>
      <c r="G16" s="75">
        <v>14411.04725169</v>
      </c>
      <c r="H16" s="73">
        <v>1.40510082</v>
      </c>
      <c r="I16" s="74">
        <v>8313.37288332</v>
      </c>
      <c r="J16" s="74">
        <v>18427.00081003</v>
      </c>
    </row>
    <row r="17" spans="1:10" ht="15">
      <c r="A17" s="49">
        <v>1985</v>
      </c>
      <c r="B17" s="73">
        <v>22.76170159</v>
      </c>
      <c r="C17" s="74">
        <v>3489.53933086</v>
      </c>
      <c r="D17" s="75">
        <v>15114.8267658</v>
      </c>
      <c r="E17" s="73">
        <v>9.98604296</v>
      </c>
      <c r="F17" s="74">
        <v>7343.65739777</v>
      </c>
      <c r="G17" s="75">
        <v>14724.20669145</v>
      </c>
      <c r="H17" s="73">
        <v>1.30821629</v>
      </c>
      <c r="I17" s="74">
        <v>8593.64163569</v>
      </c>
      <c r="J17" s="74">
        <v>18784.48535316</v>
      </c>
    </row>
    <row r="18" spans="1:10" ht="15">
      <c r="A18" s="49">
        <v>1986</v>
      </c>
      <c r="B18" s="73">
        <v>24.34287083</v>
      </c>
      <c r="C18" s="74">
        <v>3544.14290411</v>
      </c>
      <c r="D18" s="75">
        <v>15404.86663014</v>
      </c>
      <c r="E18" s="73">
        <v>9.16233826</v>
      </c>
      <c r="F18" s="74">
        <v>7653.38681279</v>
      </c>
      <c r="G18" s="75">
        <v>14995.4349589</v>
      </c>
      <c r="H18" s="73">
        <v>1.33036957</v>
      </c>
      <c r="I18" s="74">
        <v>8086.27550685</v>
      </c>
      <c r="J18" s="74">
        <v>20049.35715069</v>
      </c>
    </row>
    <row r="19" spans="1:10" ht="15">
      <c r="A19" s="49">
        <v>1987</v>
      </c>
      <c r="B19" s="73">
        <v>24.10869904</v>
      </c>
      <c r="C19" s="74">
        <v>3579.70889868</v>
      </c>
      <c r="D19" s="75">
        <v>15269.31002643</v>
      </c>
      <c r="E19" s="73">
        <v>8.65016373</v>
      </c>
      <c r="F19" s="74">
        <v>7834.2134978</v>
      </c>
      <c r="G19" s="75">
        <v>14812.58854626</v>
      </c>
      <c r="H19" s="73">
        <v>1.53865664</v>
      </c>
      <c r="I19" s="74">
        <v>11109.44140969</v>
      </c>
      <c r="J19" s="74">
        <v>21157.31397357</v>
      </c>
    </row>
    <row r="20" spans="1:10" ht="15">
      <c r="A20" s="49">
        <v>1988</v>
      </c>
      <c r="B20" s="73">
        <v>26.3611617</v>
      </c>
      <c r="C20" s="74">
        <v>3609.41776271</v>
      </c>
      <c r="D20" s="75">
        <v>14969.98101695</v>
      </c>
      <c r="E20" s="73">
        <v>8.60641033</v>
      </c>
      <c r="F20" s="74">
        <v>7195.08935593</v>
      </c>
      <c r="G20" s="75">
        <v>15830.77966102</v>
      </c>
      <c r="H20" s="73">
        <v>1.48906643</v>
      </c>
      <c r="I20" s="74">
        <v>8797.95579661</v>
      </c>
      <c r="J20" s="74">
        <v>19168.10589831</v>
      </c>
    </row>
    <row r="21" spans="1:10" ht="15">
      <c r="A21" s="49">
        <v>1989</v>
      </c>
      <c r="B21" s="73">
        <v>27.13285218</v>
      </c>
      <c r="C21" s="74">
        <v>3696.36267526</v>
      </c>
      <c r="D21" s="75">
        <v>15052.6349718</v>
      </c>
      <c r="E21" s="73">
        <v>9.38434841</v>
      </c>
      <c r="F21" s="74">
        <v>7755.87016922</v>
      </c>
      <c r="G21" s="75">
        <v>15191.87184529</v>
      </c>
      <c r="H21" s="73">
        <v>1.49593571</v>
      </c>
      <c r="I21" s="74">
        <v>8312.81766317</v>
      </c>
      <c r="J21" s="74">
        <v>20514.85988719</v>
      </c>
    </row>
    <row r="22" spans="1:10" ht="15">
      <c r="A22" s="49">
        <v>1990</v>
      </c>
      <c r="B22" s="73">
        <v>26.3442817</v>
      </c>
      <c r="C22" s="74">
        <v>3893.53090069</v>
      </c>
      <c r="D22" s="75">
        <v>15377.28997691</v>
      </c>
      <c r="E22" s="73">
        <v>9.15725119</v>
      </c>
      <c r="F22" s="74">
        <v>8628.32332564</v>
      </c>
      <c r="G22" s="75">
        <v>16063.06192456</v>
      </c>
      <c r="H22" s="73">
        <v>1.61937519</v>
      </c>
      <c r="I22" s="74">
        <v>7474.28508083</v>
      </c>
      <c r="J22" s="74">
        <v>18487.08150885</v>
      </c>
    </row>
    <row r="23" spans="1:10" ht="15">
      <c r="A23" s="49">
        <v>1991</v>
      </c>
      <c r="B23" s="73">
        <v>27.36785577</v>
      </c>
      <c r="C23" s="74">
        <v>3914.62588235</v>
      </c>
      <c r="D23" s="75">
        <v>15375.20823529</v>
      </c>
      <c r="E23" s="73">
        <v>8.86442309</v>
      </c>
      <c r="F23" s="74">
        <v>8584.70588235</v>
      </c>
      <c r="G23" s="75">
        <v>15404.39623529</v>
      </c>
      <c r="H23" s="73">
        <v>1.59713534</v>
      </c>
      <c r="I23" s="74">
        <v>7952.87152941</v>
      </c>
      <c r="J23" s="74">
        <v>17389.18023529</v>
      </c>
    </row>
    <row r="24" spans="1:10" ht="15">
      <c r="A24" s="49">
        <v>1992</v>
      </c>
      <c r="B24" s="73">
        <v>27.7029281</v>
      </c>
      <c r="C24" s="74">
        <v>3807.34767475</v>
      </c>
      <c r="D24" s="75">
        <v>15524.18533524</v>
      </c>
      <c r="E24" s="73">
        <v>8.72653486</v>
      </c>
      <c r="F24" s="74">
        <v>7994.43081312</v>
      </c>
      <c r="G24" s="75">
        <v>15988.86162625</v>
      </c>
      <c r="H24" s="73">
        <v>1.20974099</v>
      </c>
      <c r="I24" s="74">
        <v>5811.7846505</v>
      </c>
      <c r="J24" s="74">
        <v>17987.46932953</v>
      </c>
    </row>
    <row r="25" spans="1:10" ht="15">
      <c r="A25" s="49">
        <v>1993</v>
      </c>
      <c r="B25" s="73">
        <v>28.73231586</v>
      </c>
      <c r="C25" s="74">
        <v>4042.65927978</v>
      </c>
      <c r="D25" s="75">
        <v>15936.16288089</v>
      </c>
      <c r="E25" s="73">
        <v>7.55380621</v>
      </c>
      <c r="F25" s="74">
        <v>8869.59445983</v>
      </c>
      <c r="G25" s="75">
        <v>16055.82559557</v>
      </c>
      <c r="H25" s="73">
        <v>1.46876686</v>
      </c>
      <c r="I25" s="74">
        <v>9957.06980609</v>
      </c>
      <c r="J25" s="74">
        <v>21102.68144044</v>
      </c>
    </row>
    <row r="26" spans="1:10" ht="15">
      <c r="A26" s="49">
        <v>1994</v>
      </c>
      <c r="B26" s="73">
        <v>25.34330198</v>
      </c>
      <c r="C26" s="74">
        <v>3617.73427027</v>
      </c>
      <c r="D26" s="75">
        <v>15763.09772973</v>
      </c>
      <c r="E26" s="73">
        <v>7.71799189</v>
      </c>
      <c r="F26" s="74">
        <v>9466.37837838</v>
      </c>
      <c r="G26" s="75">
        <v>16671.87005405</v>
      </c>
      <c r="H26" s="73">
        <v>1.35060697</v>
      </c>
      <c r="I26" s="74">
        <v>9390.64735135</v>
      </c>
      <c r="J26" s="74">
        <v>21536.79967568</v>
      </c>
    </row>
    <row r="27" spans="1:10" ht="15">
      <c r="A27" s="49">
        <v>1995</v>
      </c>
      <c r="B27" s="73">
        <v>26.66994622</v>
      </c>
      <c r="C27" s="74">
        <v>3941.24128525</v>
      </c>
      <c r="D27" s="75">
        <v>16155.41445246</v>
      </c>
      <c r="E27" s="73">
        <v>7.24643685</v>
      </c>
      <c r="F27" s="74">
        <v>8444.42334426</v>
      </c>
      <c r="G27" s="75">
        <v>16960.04626885</v>
      </c>
      <c r="H27" s="73">
        <v>2.18335288</v>
      </c>
      <c r="I27" s="74">
        <v>11113.25922623</v>
      </c>
      <c r="J27" s="74">
        <v>20611.13012459</v>
      </c>
    </row>
    <row r="28" spans="1:10" ht="15">
      <c r="A28" s="49">
        <v>1996</v>
      </c>
      <c r="B28" s="73">
        <v>26.93059426</v>
      </c>
      <c r="C28" s="74">
        <v>3951.83540523</v>
      </c>
      <c r="D28" s="75">
        <v>16336.33919592</v>
      </c>
      <c r="E28" s="73">
        <v>6.64315264</v>
      </c>
      <c r="F28" s="74">
        <v>8940.80408424</v>
      </c>
      <c r="G28" s="75">
        <v>17461.39037652</v>
      </c>
      <c r="H28" s="73">
        <v>1.27306815</v>
      </c>
      <c r="I28" s="74">
        <v>11086.59706445</v>
      </c>
      <c r="J28" s="74">
        <v>22262.60216975</v>
      </c>
    </row>
    <row r="29" spans="1:10" ht="15">
      <c r="A29" s="49">
        <v>1997</v>
      </c>
      <c r="B29" s="73">
        <v>24.19754242</v>
      </c>
      <c r="C29" s="74">
        <v>3828.12546475</v>
      </c>
      <c r="D29" s="75">
        <v>16282.64324392</v>
      </c>
      <c r="E29" s="73">
        <v>7.85455262</v>
      </c>
      <c r="F29" s="74">
        <v>8740.01247661</v>
      </c>
      <c r="G29" s="75">
        <v>17057.59101684</v>
      </c>
      <c r="H29" s="73">
        <v>1.3313184</v>
      </c>
      <c r="I29" s="74">
        <v>9264.4132252</v>
      </c>
      <c r="J29" s="74">
        <v>20600.93774173</v>
      </c>
    </row>
    <row r="30" spans="1:10" ht="15">
      <c r="A30" s="49">
        <v>1998</v>
      </c>
      <c r="B30" s="73">
        <v>25.12826589</v>
      </c>
      <c r="C30" s="74">
        <v>4091.33388957</v>
      </c>
      <c r="D30" s="75">
        <v>16627.49035583</v>
      </c>
      <c r="E30" s="73">
        <v>6.8894251</v>
      </c>
      <c r="F30" s="74">
        <v>8062.33442945</v>
      </c>
      <c r="G30" s="75">
        <v>17394.61546012</v>
      </c>
      <c r="H30" s="73">
        <v>1.35834144</v>
      </c>
      <c r="I30" s="74">
        <v>9403.1917546</v>
      </c>
      <c r="J30" s="74">
        <v>20160.13369325</v>
      </c>
    </row>
    <row r="31" spans="1:10" ht="15">
      <c r="A31" s="49">
        <v>1999</v>
      </c>
      <c r="B31" s="73">
        <v>26.05617073</v>
      </c>
      <c r="C31" s="74">
        <v>4113.7166787</v>
      </c>
      <c r="D31" s="75">
        <v>16834.20534296</v>
      </c>
      <c r="E31" s="73">
        <v>6.99854637</v>
      </c>
      <c r="F31" s="74">
        <v>10115.6967509</v>
      </c>
      <c r="G31" s="75">
        <v>18570.7332852</v>
      </c>
      <c r="H31" s="73">
        <v>0.84704842</v>
      </c>
      <c r="I31" s="74">
        <v>16016.5198556</v>
      </c>
      <c r="J31" s="74">
        <v>24513.70512635</v>
      </c>
    </row>
    <row r="32" spans="1:10" ht="15">
      <c r="A32" s="49">
        <v>2000</v>
      </c>
      <c r="B32" s="73">
        <v>24.19503391</v>
      </c>
      <c r="C32" s="74">
        <v>4190.6112297</v>
      </c>
      <c r="D32" s="75">
        <v>16895.17921114</v>
      </c>
      <c r="E32" s="73">
        <v>7.22173458</v>
      </c>
      <c r="F32" s="74">
        <v>8126.58932715</v>
      </c>
      <c r="G32" s="75">
        <v>17112.56547564</v>
      </c>
      <c r="H32" s="73">
        <v>1.3712917</v>
      </c>
      <c r="I32" s="74">
        <v>12189.88399072</v>
      </c>
      <c r="J32" s="74">
        <v>24381.12241299</v>
      </c>
    </row>
    <row r="33" spans="1:10" ht="15">
      <c r="A33" s="49">
        <v>2001</v>
      </c>
      <c r="B33" s="73">
        <v>24.24458428</v>
      </c>
      <c r="C33" s="74">
        <v>3935.46067416</v>
      </c>
      <c r="D33" s="75">
        <v>16938.22274157</v>
      </c>
      <c r="E33" s="73">
        <v>7.03357728</v>
      </c>
      <c r="F33" s="74">
        <v>9445.10561798</v>
      </c>
      <c r="G33" s="75">
        <v>17355.38157303</v>
      </c>
      <c r="H33" s="73">
        <v>1.02674323</v>
      </c>
      <c r="I33" s="74">
        <v>9445.10561798</v>
      </c>
      <c r="J33" s="74">
        <v>22038.57977528</v>
      </c>
    </row>
    <row r="34" spans="1:10" ht="15">
      <c r="A34" s="49">
        <v>2002</v>
      </c>
      <c r="B34" s="73">
        <v>24.43159373</v>
      </c>
      <c r="C34" s="74">
        <v>4104.16702613</v>
      </c>
      <c r="D34" s="75">
        <v>16883.93569761</v>
      </c>
      <c r="E34" s="73">
        <v>7.07576198</v>
      </c>
      <c r="F34" s="74">
        <v>9812.61945525</v>
      </c>
      <c r="G34" s="75">
        <v>18963.27648694</v>
      </c>
      <c r="H34" s="73">
        <v>1.52265274</v>
      </c>
      <c r="I34" s="74">
        <v>10038.46545859</v>
      </c>
      <c r="J34" s="74">
        <v>20739.54232351</v>
      </c>
    </row>
    <row r="35" spans="1:10" ht="15">
      <c r="A35" s="49">
        <v>2003</v>
      </c>
      <c r="B35" s="73">
        <v>24.46893596</v>
      </c>
      <c r="C35" s="74">
        <v>4194.68263473</v>
      </c>
      <c r="D35" s="75">
        <v>17017.70033751</v>
      </c>
      <c r="E35" s="73">
        <v>6.4585818</v>
      </c>
      <c r="F35" s="74">
        <v>8846.96701143</v>
      </c>
      <c r="G35" s="75">
        <v>17292.26138269</v>
      </c>
      <c r="H35" s="73">
        <v>0.9820731</v>
      </c>
      <c r="I35" s="74">
        <v>9708.78362548</v>
      </c>
      <c r="J35" s="74">
        <v>22615.69498095</v>
      </c>
    </row>
    <row r="36" spans="1:10" ht="15">
      <c r="A36" s="49">
        <v>2004</v>
      </c>
      <c r="B36" s="73">
        <v>25.04165979</v>
      </c>
      <c r="C36" s="74">
        <v>4025.08212968</v>
      </c>
      <c r="D36" s="75">
        <v>17009.97246178</v>
      </c>
      <c r="E36" s="73">
        <v>5.9171304</v>
      </c>
      <c r="F36" s="74">
        <v>10457.82806537</v>
      </c>
      <c r="G36" s="75">
        <v>19816.45174486</v>
      </c>
      <c r="H36" s="73">
        <v>0.97173825</v>
      </c>
      <c r="I36" s="74">
        <v>10546.45372694</v>
      </c>
      <c r="J36" s="74">
        <v>21027.66911966</v>
      </c>
    </row>
    <row r="37" spans="1:10" ht="15">
      <c r="A37" s="49">
        <v>2005</v>
      </c>
      <c r="B37" s="73">
        <v>25.13858114</v>
      </c>
      <c r="C37" s="74">
        <v>4617.25647301</v>
      </c>
      <c r="D37" s="75">
        <v>17117.22381491</v>
      </c>
      <c r="E37" s="73">
        <v>6.47511867</v>
      </c>
      <c r="F37" s="74">
        <v>8427.75362468</v>
      </c>
      <c r="G37" s="75">
        <v>16914.33344987</v>
      </c>
      <c r="H37" s="73">
        <v>1.34708483</v>
      </c>
      <c r="I37" s="74">
        <v>10228.55568123</v>
      </c>
      <c r="J37" s="74">
        <v>21251.86533676</v>
      </c>
    </row>
    <row r="38" spans="1:10" ht="15">
      <c r="A38" s="49">
        <v>2006</v>
      </c>
      <c r="B38" s="73">
        <v>25.75395757</v>
      </c>
      <c r="C38" s="74">
        <v>4515.86838837</v>
      </c>
      <c r="D38" s="75">
        <v>17379.87879744</v>
      </c>
      <c r="E38" s="73">
        <v>6.35720496</v>
      </c>
      <c r="F38" s="74">
        <v>8285.99704288</v>
      </c>
      <c r="G38" s="75">
        <v>17138.20388369</v>
      </c>
      <c r="H38" s="73">
        <v>1.18212488</v>
      </c>
      <c r="I38" s="74">
        <v>10909.89610646</v>
      </c>
      <c r="J38" s="74">
        <v>22269.76788566</v>
      </c>
    </row>
    <row r="39" spans="1:10" ht="15">
      <c r="A39" s="49">
        <v>2007</v>
      </c>
      <c r="B39" s="73">
        <v>23.36799642</v>
      </c>
      <c r="C39" s="74">
        <v>4364.07894333</v>
      </c>
      <c r="D39" s="75">
        <v>16804.05744125</v>
      </c>
      <c r="E39" s="73">
        <v>6.24533889</v>
      </c>
      <c r="F39" s="74">
        <v>9414.03778221</v>
      </c>
      <c r="G39" s="75">
        <v>18727.21087391</v>
      </c>
      <c r="H39" s="73">
        <v>1.0820134</v>
      </c>
      <c r="I39" s="74">
        <v>10738.72738443</v>
      </c>
      <c r="J39" s="74">
        <v>21228.65519889</v>
      </c>
    </row>
    <row r="40" spans="1:10" ht="15">
      <c r="A40" s="49">
        <v>2008</v>
      </c>
      <c r="B40" s="73">
        <v>23.16948528</v>
      </c>
      <c r="C40" s="74">
        <v>4097.77830587</v>
      </c>
      <c r="D40" s="75">
        <v>17164.78230469</v>
      </c>
      <c r="E40" s="73">
        <v>6.13638797</v>
      </c>
      <c r="F40" s="74">
        <v>9604.16790439</v>
      </c>
      <c r="G40" s="75">
        <v>19597.8381738</v>
      </c>
      <c r="H40" s="73">
        <v>1.16280637</v>
      </c>
      <c r="I40" s="74">
        <v>11497.25611133</v>
      </c>
      <c r="J40" s="74">
        <v>24451.14435482</v>
      </c>
    </row>
    <row r="41" spans="1:10" ht="15">
      <c r="A41" s="49">
        <v>2009</v>
      </c>
      <c r="B41" s="73">
        <v>23.81223836</v>
      </c>
      <c r="C41" s="74">
        <v>4546.81793104</v>
      </c>
      <c r="D41" s="75">
        <v>18140.72096916</v>
      </c>
      <c r="E41" s="73">
        <v>6.05728301</v>
      </c>
      <c r="F41" s="74">
        <v>9691.2176473</v>
      </c>
      <c r="G41" s="75">
        <v>20395.72614781</v>
      </c>
      <c r="H41" s="73">
        <v>0.96791977</v>
      </c>
      <c r="I41" s="74">
        <v>11860.69934583</v>
      </c>
      <c r="J41" s="74">
        <v>23993.12519182</v>
      </c>
    </row>
    <row r="42" spans="1:10" ht="15">
      <c r="A42" s="49">
        <v>2010</v>
      </c>
      <c r="B42" s="73">
        <v>21.19752516</v>
      </c>
      <c r="C42" s="74">
        <v>4285.16504943</v>
      </c>
      <c r="D42" s="75">
        <v>18414.42550868</v>
      </c>
      <c r="E42" s="73">
        <v>6.29885454</v>
      </c>
      <c r="F42" s="74">
        <v>10216.36912348</v>
      </c>
      <c r="G42" s="75">
        <v>20882.68057716</v>
      </c>
      <c r="H42" s="73">
        <v>1.19089385</v>
      </c>
      <c r="I42" s="74">
        <v>12649.80722593</v>
      </c>
      <c r="J42" s="74">
        <v>24623.62966531</v>
      </c>
    </row>
    <row r="43" spans="1:10" ht="15">
      <c r="A43" s="49">
        <v>2011</v>
      </c>
      <c r="B43" s="73">
        <v>22.2685114</v>
      </c>
      <c r="C43" s="74">
        <v>4344.79935496</v>
      </c>
      <c r="D43" s="75">
        <v>17955.40057239</v>
      </c>
      <c r="E43" s="73">
        <v>6.09117366</v>
      </c>
      <c r="F43" s="74">
        <v>10495.79387034</v>
      </c>
      <c r="G43" s="75">
        <v>22154.85604416</v>
      </c>
      <c r="H43" s="73">
        <v>1.36948284</v>
      </c>
      <c r="I43" s="74">
        <v>12413.71244274</v>
      </c>
      <c r="J43" s="74">
        <v>23563.81240641</v>
      </c>
    </row>
    <row r="44" spans="1:10" ht="15">
      <c r="A44" s="49">
        <v>2012</v>
      </c>
      <c r="B44" s="73">
        <v>20.79941809</v>
      </c>
      <c r="C44" s="74">
        <v>3907.36959534</v>
      </c>
      <c r="D44" s="75">
        <v>17716.46146472</v>
      </c>
      <c r="E44" s="73">
        <v>6.59249698</v>
      </c>
      <c r="F44" s="74">
        <v>8026.3883771</v>
      </c>
      <c r="G44" s="75">
        <v>18314.777434</v>
      </c>
      <c r="H44" s="73">
        <v>1.11219571</v>
      </c>
      <c r="I44" s="74">
        <v>14548.84647766</v>
      </c>
      <c r="J44" s="74">
        <v>25903.62181996</v>
      </c>
    </row>
    <row r="45" spans="1:10" ht="15">
      <c r="A45" s="53">
        <v>2013</v>
      </c>
      <c r="B45" s="76">
        <v>21.95601597</v>
      </c>
      <c r="C45" s="77">
        <v>4458</v>
      </c>
      <c r="D45" s="78">
        <v>17939</v>
      </c>
      <c r="E45" s="76">
        <v>4.89578912</v>
      </c>
      <c r="F45" s="77">
        <v>9400</v>
      </c>
      <c r="G45" s="78">
        <v>20519</v>
      </c>
      <c r="H45" s="76">
        <v>0.95287458</v>
      </c>
      <c r="I45" s="77">
        <v>13182</v>
      </c>
      <c r="J45" s="77">
        <v>26159</v>
      </c>
    </row>
    <row r="46" spans="1:10" ht="15">
      <c r="A46" s="163" t="s">
        <v>181</v>
      </c>
      <c r="B46" s="163"/>
      <c r="C46" s="163"/>
      <c r="D46" s="163"/>
      <c r="E46" s="163"/>
      <c r="F46" s="163"/>
      <c r="G46" s="163"/>
      <c r="H46" s="163"/>
      <c r="I46" s="163"/>
      <c r="J46" s="163"/>
    </row>
    <row r="47" spans="1:10" ht="36" customHeight="1">
      <c r="A47" s="168" t="s">
        <v>820</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sheetData>
  <sheetProtection/>
  <mergeCells count="9">
    <mergeCell ref="A2:J2"/>
    <mergeCell ref="A46:J46"/>
    <mergeCell ref="A47:J47"/>
    <mergeCell ref="A48:J48"/>
    <mergeCell ref="A49:J49"/>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17.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40">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71093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44</v>
      </c>
      <c r="B1" s="2"/>
      <c r="C1" s="2"/>
      <c r="D1" s="3"/>
    </row>
    <row r="2" spans="1:10" ht="15" customHeight="1">
      <c r="A2" s="175" t="s">
        <v>221</v>
      </c>
      <c r="B2" s="175"/>
      <c r="C2" s="175"/>
      <c r="D2" s="175"/>
      <c r="E2" s="175"/>
      <c r="F2" s="175"/>
      <c r="G2" s="175"/>
      <c r="H2" s="175"/>
      <c r="I2" s="175"/>
      <c r="J2" s="175"/>
    </row>
    <row r="3" spans="1:10" ht="15" customHeight="1">
      <c r="A3" s="169" t="s">
        <v>222</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45">
      <c r="A6" s="69" t="s">
        <v>0</v>
      </c>
      <c r="B6" s="70" t="s">
        <v>9</v>
      </c>
      <c r="C6" s="71" t="s">
        <v>10</v>
      </c>
      <c r="D6" s="72" t="s">
        <v>11</v>
      </c>
      <c r="E6" s="70" t="s">
        <v>9</v>
      </c>
      <c r="F6" s="71" t="s">
        <v>10</v>
      </c>
      <c r="G6" s="72" t="s">
        <v>11</v>
      </c>
      <c r="H6" s="70" t="s">
        <v>9</v>
      </c>
      <c r="I6" s="71" t="s">
        <v>10</v>
      </c>
      <c r="J6" s="94" t="s">
        <v>11</v>
      </c>
    </row>
    <row r="7" spans="1:10" ht="15">
      <c r="A7" s="49">
        <v>1975</v>
      </c>
      <c r="B7" s="25">
        <f>24.07476253/100</f>
        <v>0.24074762530000002</v>
      </c>
      <c r="C7" s="11">
        <v>5144.92955224</v>
      </c>
      <c r="D7" s="12">
        <v>15839.93552239</v>
      </c>
      <c r="E7" s="25">
        <f>15.48201576/100</f>
        <v>0.1548201576</v>
      </c>
      <c r="F7" s="11">
        <v>11021.73731343</v>
      </c>
      <c r="G7" s="12">
        <v>18122.69850746</v>
      </c>
      <c r="H7" s="25">
        <f>1.0033642/100</f>
        <v>0.010033642</v>
      </c>
      <c r="I7" s="11">
        <v>16232.01313433</v>
      </c>
      <c r="J7" s="11">
        <v>24727.0280597</v>
      </c>
    </row>
    <row r="8" spans="1:10" ht="15">
      <c r="A8" s="49">
        <v>1976</v>
      </c>
      <c r="B8" s="73">
        <v>27.26420045</v>
      </c>
      <c r="C8" s="74">
        <v>5549.83098592</v>
      </c>
      <c r="D8" s="75">
        <v>17087.31295775</v>
      </c>
      <c r="E8" s="73">
        <v>14.08709539</v>
      </c>
      <c r="F8" s="74">
        <v>12332.95774648</v>
      </c>
      <c r="G8" s="75">
        <v>20300.0484507</v>
      </c>
      <c r="H8" s="73">
        <v>1.7602715</v>
      </c>
      <c r="I8" s="74">
        <v>12538.50704225</v>
      </c>
      <c r="J8" s="74">
        <v>20501.48676056</v>
      </c>
    </row>
    <row r="9" spans="1:10" ht="15">
      <c r="A9" s="49">
        <v>1977</v>
      </c>
      <c r="B9" s="73">
        <v>24.69237475</v>
      </c>
      <c r="C9" s="74">
        <v>5577.93739703</v>
      </c>
      <c r="D9" s="75">
        <v>16637.64085667</v>
      </c>
      <c r="E9" s="73">
        <v>15.15285435</v>
      </c>
      <c r="F9" s="74">
        <v>11479.01047776</v>
      </c>
      <c r="G9" s="75">
        <v>20340.23723229</v>
      </c>
      <c r="H9" s="73">
        <v>2.83870879</v>
      </c>
      <c r="I9" s="74">
        <v>10155.69291598</v>
      </c>
      <c r="J9" s="74">
        <v>20084.4214827</v>
      </c>
    </row>
    <row r="10" spans="1:10" ht="15">
      <c r="A10" s="49">
        <v>1978</v>
      </c>
      <c r="B10" s="73">
        <v>26.54758265</v>
      </c>
      <c r="C10" s="74">
        <v>5114.16736196</v>
      </c>
      <c r="D10" s="75">
        <v>16576.27705521</v>
      </c>
      <c r="E10" s="73">
        <v>15.22948407</v>
      </c>
      <c r="F10" s="74">
        <v>10385.91411043</v>
      </c>
      <c r="G10" s="75">
        <v>18827.15533742</v>
      </c>
      <c r="H10" s="73">
        <v>2.37938864</v>
      </c>
      <c r="I10" s="74">
        <v>12355.65644172</v>
      </c>
      <c r="J10" s="74">
        <v>22075.4395092</v>
      </c>
    </row>
    <row r="11" spans="1:10" ht="15">
      <c r="A11" s="49">
        <v>1979</v>
      </c>
      <c r="B11" s="73">
        <v>28.05035268</v>
      </c>
      <c r="C11" s="74">
        <v>4968.82301521</v>
      </c>
      <c r="D11" s="75">
        <v>15954.49183956</v>
      </c>
      <c r="E11" s="73">
        <v>16.55536059</v>
      </c>
      <c r="F11" s="74">
        <v>9688.9626556</v>
      </c>
      <c r="G11" s="75">
        <v>17730.80165975</v>
      </c>
      <c r="H11" s="73">
        <v>3.01137311</v>
      </c>
      <c r="I11" s="74">
        <v>14856.40940526</v>
      </c>
      <c r="J11" s="74">
        <v>22578.51264177</v>
      </c>
    </row>
    <row r="12" spans="1:10" ht="15">
      <c r="A12" s="49">
        <v>1980</v>
      </c>
      <c r="B12" s="73">
        <v>28.96392045</v>
      </c>
      <c r="C12" s="74">
        <v>4540.19869407</v>
      </c>
      <c r="D12" s="75">
        <v>15783.40217654</v>
      </c>
      <c r="E12" s="73">
        <v>16.24244802</v>
      </c>
      <c r="F12" s="74">
        <v>10136.38887545</v>
      </c>
      <c r="G12" s="75">
        <v>17077.97997582</v>
      </c>
      <c r="H12" s="73">
        <v>2.4898896</v>
      </c>
      <c r="I12" s="74">
        <v>11689.31753325</v>
      </c>
      <c r="J12" s="74">
        <v>22021.94012092</v>
      </c>
    </row>
    <row r="13" spans="1:10" ht="15">
      <c r="A13" s="49">
        <v>1981</v>
      </c>
      <c r="B13" s="73">
        <v>30.08608414</v>
      </c>
      <c r="C13" s="74">
        <v>4510.28697572</v>
      </c>
      <c r="D13" s="75">
        <v>16422.5992053</v>
      </c>
      <c r="E13" s="73">
        <v>14.6504423</v>
      </c>
      <c r="F13" s="74">
        <v>11082.41942605</v>
      </c>
      <c r="G13" s="75">
        <v>18084.96211921</v>
      </c>
      <c r="H13" s="73">
        <v>2.0835785</v>
      </c>
      <c r="I13" s="74">
        <v>9793.76600442</v>
      </c>
      <c r="J13" s="74">
        <v>20824.6392936</v>
      </c>
    </row>
    <row r="14" spans="1:10" ht="15">
      <c r="A14" s="49">
        <v>1982</v>
      </c>
      <c r="B14" s="73">
        <v>29.08722623</v>
      </c>
      <c r="C14" s="74">
        <v>4429.3542268</v>
      </c>
      <c r="D14" s="75">
        <v>16128.62680412</v>
      </c>
      <c r="E14" s="73">
        <v>15.37459813</v>
      </c>
      <c r="F14" s="74">
        <v>10158.62762887</v>
      </c>
      <c r="G14" s="75">
        <v>19065.48123711</v>
      </c>
      <c r="H14" s="73">
        <v>2.95871848</v>
      </c>
      <c r="I14" s="74">
        <v>9629.03092784</v>
      </c>
      <c r="J14" s="74">
        <v>21223.58779381</v>
      </c>
    </row>
    <row r="15" spans="1:10" ht="15">
      <c r="A15" s="49">
        <v>1983</v>
      </c>
      <c r="B15" s="73">
        <v>32.19796718</v>
      </c>
      <c r="C15" s="74">
        <v>4231.23328643</v>
      </c>
      <c r="D15" s="75">
        <v>16502.51384925</v>
      </c>
      <c r="E15" s="73">
        <v>15.31994079</v>
      </c>
      <c r="F15" s="74">
        <v>11264.51457286</v>
      </c>
      <c r="G15" s="75">
        <v>18931.42480402</v>
      </c>
      <c r="H15" s="73">
        <v>2.85766902</v>
      </c>
      <c r="I15" s="74">
        <v>11686.93386935</v>
      </c>
      <c r="J15" s="74">
        <v>23669.56124623</v>
      </c>
    </row>
    <row r="16" spans="1:10" ht="15">
      <c r="A16" s="49">
        <v>1984</v>
      </c>
      <c r="B16" s="73">
        <v>29.96356453</v>
      </c>
      <c r="C16" s="74">
        <v>4796.17666345</v>
      </c>
      <c r="D16" s="75">
        <v>17077.09099325</v>
      </c>
      <c r="E16" s="73">
        <v>16.66608491</v>
      </c>
      <c r="F16" s="74">
        <v>11258.63066538</v>
      </c>
      <c r="G16" s="75">
        <v>18531.70607522</v>
      </c>
      <c r="H16" s="73">
        <v>3.37675103</v>
      </c>
      <c r="I16" s="74">
        <v>12330.45230473</v>
      </c>
      <c r="J16" s="74">
        <v>22123.20925747</v>
      </c>
    </row>
    <row r="17" spans="1:10" ht="15">
      <c r="A17" s="49">
        <v>1985</v>
      </c>
      <c r="B17" s="73">
        <v>28.69886552</v>
      </c>
      <c r="C17" s="74">
        <v>4374.94483271</v>
      </c>
      <c r="D17" s="75">
        <v>17143.88104089</v>
      </c>
      <c r="E17" s="73">
        <v>16.48457751</v>
      </c>
      <c r="F17" s="74">
        <v>10363.36758364</v>
      </c>
      <c r="G17" s="75">
        <v>18832.22780669</v>
      </c>
      <c r="H17" s="73">
        <v>3.10344117</v>
      </c>
      <c r="I17" s="74">
        <v>11608.46907063</v>
      </c>
      <c r="J17" s="74">
        <v>20542.27568773</v>
      </c>
    </row>
    <row r="18" spans="1:10" ht="15">
      <c r="A18" s="49">
        <v>1986</v>
      </c>
      <c r="B18" s="73">
        <v>31.10262459</v>
      </c>
      <c r="C18" s="74">
        <v>4696.73570776</v>
      </c>
      <c r="D18" s="75">
        <v>17439.23024658</v>
      </c>
      <c r="E18" s="73">
        <v>16.00584327</v>
      </c>
      <c r="F18" s="74">
        <v>12076.10184475</v>
      </c>
      <c r="G18" s="75">
        <v>19703.89917808</v>
      </c>
      <c r="H18" s="73">
        <v>3.45866131</v>
      </c>
      <c r="I18" s="74">
        <v>11860.72372603</v>
      </c>
      <c r="J18" s="74">
        <v>23162.74381735</v>
      </c>
    </row>
    <row r="19" spans="1:10" ht="15">
      <c r="A19" s="49">
        <v>1987</v>
      </c>
      <c r="B19" s="73">
        <v>32.07455971</v>
      </c>
      <c r="C19" s="74">
        <v>5122.68687225</v>
      </c>
      <c r="D19" s="75">
        <v>17659.89723348</v>
      </c>
      <c r="E19" s="73">
        <v>15.9057922</v>
      </c>
      <c r="F19" s="74">
        <v>12343.82378855</v>
      </c>
      <c r="G19" s="75">
        <v>19206.98981498</v>
      </c>
      <c r="H19" s="73">
        <v>3.80948699</v>
      </c>
      <c r="I19" s="74">
        <v>12549.55418502</v>
      </c>
      <c r="J19" s="74">
        <v>23823.57991189</v>
      </c>
    </row>
    <row r="20" spans="1:10" ht="15">
      <c r="A20" s="49">
        <v>1988</v>
      </c>
      <c r="B20" s="73">
        <v>33.96009182</v>
      </c>
      <c r="C20" s="74">
        <v>4768.03294915</v>
      </c>
      <c r="D20" s="75">
        <v>17464.31823729</v>
      </c>
      <c r="E20" s="73">
        <v>15.55554941</v>
      </c>
      <c r="F20" s="74">
        <v>12831.83633898</v>
      </c>
      <c r="G20" s="75">
        <v>20075.40745763</v>
      </c>
      <c r="H20" s="73">
        <v>2.95357901</v>
      </c>
      <c r="I20" s="74">
        <v>13008.94318644</v>
      </c>
      <c r="J20" s="74">
        <v>22756.74576271</v>
      </c>
    </row>
    <row r="21" spans="1:10" ht="15">
      <c r="A21" s="49">
        <v>1989</v>
      </c>
      <c r="B21" s="73">
        <v>33.80362018</v>
      </c>
      <c r="C21" s="74">
        <v>4714.29711523</v>
      </c>
      <c r="D21" s="75">
        <v>17340.63548751</v>
      </c>
      <c r="E21" s="73">
        <v>15.14736419</v>
      </c>
      <c r="F21" s="74">
        <v>11435.29863014</v>
      </c>
      <c r="G21" s="75">
        <v>19192.10958904</v>
      </c>
      <c r="H21" s="73">
        <v>3.56395335</v>
      </c>
      <c r="I21" s="74">
        <v>12932.09502015</v>
      </c>
      <c r="J21" s="74">
        <v>23470.82107977</v>
      </c>
    </row>
    <row r="22" spans="1:10" ht="15">
      <c r="A22" s="49">
        <v>1990</v>
      </c>
      <c r="B22" s="73">
        <v>34.33424945</v>
      </c>
      <c r="C22" s="74">
        <v>5392.70207852</v>
      </c>
      <c r="D22" s="75">
        <v>17795.91685912</v>
      </c>
      <c r="E22" s="73">
        <v>15.4917128</v>
      </c>
      <c r="F22" s="74">
        <v>11863.94457275</v>
      </c>
      <c r="G22" s="75">
        <v>20145.337398</v>
      </c>
      <c r="H22" s="73">
        <v>4.56658038</v>
      </c>
      <c r="I22" s="74">
        <v>10082.55531948</v>
      </c>
      <c r="J22" s="74">
        <v>20465.30438799</v>
      </c>
    </row>
    <row r="23" spans="1:10" ht="15">
      <c r="A23" s="49">
        <v>1991</v>
      </c>
      <c r="B23" s="73">
        <v>37.09768724</v>
      </c>
      <c r="C23" s="74">
        <v>5119.91858824</v>
      </c>
      <c r="D23" s="75">
        <v>17338.53047059</v>
      </c>
      <c r="E23" s="73">
        <v>15.97623602</v>
      </c>
      <c r="F23" s="74">
        <v>11743.87764706</v>
      </c>
      <c r="G23" s="75">
        <v>18955.88905882</v>
      </c>
      <c r="H23" s="73">
        <v>3.54054962</v>
      </c>
      <c r="I23" s="74">
        <v>12423.78635294</v>
      </c>
      <c r="J23" s="74">
        <v>22835.31764706</v>
      </c>
    </row>
    <row r="24" spans="1:10" ht="15">
      <c r="A24" s="49">
        <v>1992</v>
      </c>
      <c r="B24" s="73">
        <v>36.40150852</v>
      </c>
      <c r="C24" s="74">
        <v>5079.79457917</v>
      </c>
      <c r="D24" s="75">
        <v>17404.54208274</v>
      </c>
      <c r="E24" s="73">
        <v>14.98067982</v>
      </c>
      <c r="F24" s="74">
        <v>12079.0853067</v>
      </c>
      <c r="G24" s="75">
        <v>19872.82259629</v>
      </c>
      <c r="H24" s="73">
        <v>3.68008211</v>
      </c>
      <c r="I24" s="74">
        <v>11192.20313837</v>
      </c>
      <c r="J24" s="74">
        <v>21373.44388017</v>
      </c>
    </row>
    <row r="25" spans="1:10" ht="15">
      <c r="A25" s="49">
        <v>1993</v>
      </c>
      <c r="B25" s="73">
        <v>34.97834011</v>
      </c>
      <c r="C25" s="74">
        <v>5229.58404432</v>
      </c>
      <c r="D25" s="75">
        <v>17331.68886427</v>
      </c>
      <c r="E25" s="73">
        <v>14.2400972</v>
      </c>
      <c r="F25" s="74">
        <v>12613.09695291</v>
      </c>
      <c r="G25" s="75">
        <v>20721.05440443</v>
      </c>
      <c r="H25" s="73">
        <v>4.0875281</v>
      </c>
      <c r="I25" s="74">
        <v>10312.01529086</v>
      </c>
      <c r="J25" s="74">
        <v>21869.97817175</v>
      </c>
    </row>
    <row r="26" spans="1:10" ht="15">
      <c r="A26" s="49">
        <v>1994</v>
      </c>
      <c r="B26" s="73">
        <v>34.33340573</v>
      </c>
      <c r="C26" s="74">
        <v>5055.04605405</v>
      </c>
      <c r="D26" s="75">
        <v>17855.16735135</v>
      </c>
      <c r="E26" s="73">
        <v>13.70630466</v>
      </c>
      <c r="F26" s="74">
        <v>11350.18767568</v>
      </c>
      <c r="G26" s="75">
        <v>19103.15156757</v>
      </c>
      <c r="H26" s="73">
        <v>3.81457941</v>
      </c>
      <c r="I26" s="74">
        <v>12069.63243243</v>
      </c>
      <c r="J26" s="74">
        <v>23470.30745946</v>
      </c>
    </row>
    <row r="27" spans="1:10" ht="15">
      <c r="A27" s="49">
        <v>1995</v>
      </c>
      <c r="B27" s="73">
        <v>33.47238178</v>
      </c>
      <c r="C27" s="74">
        <v>5374.41993443</v>
      </c>
      <c r="D27" s="75">
        <v>18286.80834098</v>
      </c>
      <c r="E27" s="73">
        <v>12.77024601</v>
      </c>
      <c r="F27" s="74">
        <v>11483.80327869</v>
      </c>
      <c r="G27" s="75">
        <v>19037.08348852</v>
      </c>
      <c r="H27" s="73">
        <v>4.05476755</v>
      </c>
      <c r="I27" s="74">
        <v>13014.97704918</v>
      </c>
      <c r="J27" s="74">
        <v>24695.53615738</v>
      </c>
    </row>
    <row r="28" spans="1:10" ht="15">
      <c r="A28" s="49">
        <v>1996</v>
      </c>
      <c r="B28" s="73">
        <v>34.59146872</v>
      </c>
      <c r="C28" s="74">
        <v>5811.52265475</v>
      </c>
      <c r="D28" s="75">
        <v>18641.57651564</v>
      </c>
      <c r="E28" s="73">
        <v>12.11327391</v>
      </c>
      <c r="F28" s="74">
        <v>12481.3625016</v>
      </c>
      <c r="G28" s="75">
        <v>21457.92980217</v>
      </c>
      <c r="H28" s="73">
        <v>2.75359674</v>
      </c>
      <c r="I28" s="74">
        <v>11074.67599234</v>
      </c>
      <c r="J28" s="74">
        <v>22267.07257179</v>
      </c>
    </row>
    <row r="29" spans="1:10" ht="15">
      <c r="A29" s="49">
        <v>1997</v>
      </c>
      <c r="B29" s="73">
        <v>33.61057862</v>
      </c>
      <c r="C29" s="74">
        <v>5637.30804741</v>
      </c>
      <c r="D29" s="75">
        <v>18844.92356831</v>
      </c>
      <c r="E29" s="73">
        <v>13.89673393</v>
      </c>
      <c r="F29" s="74">
        <v>11362.01621959</v>
      </c>
      <c r="G29" s="75">
        <v>19662.11473487</v>
      </c>
      <c r="H29" s="73">
        <v>3.99284282</v>
      </c>
      <c r="I29" s="74">
        <v>14123.8601622</v>
      </c>
      <c r="J29" s="74">
        <v>25529.57644417</v>
      </c>
    </row>
    <row r="30" spans="1:10" ht="15">
      <c r="A30" s="49">
        <v>1998</v>
      </c>
      <c r="B30" s="73">
        <v>35.9029946</v>
      </c>
      <c r="C30" s="74">
        <v>5776.00078528</v>
      </c>
      <c r="D30" s="75">
        <v>19339.28834356</v>
      </c>
      <c r="E30" s="73">
        <v>12.32615322</v>
      </c>
      <c r="F30" s="74">
        <v>12402.93025767</v>
      </c>
      <c r="G30" s="75">
        <v>21316.19337423</v>
      </c>
      <c r="H30" s="73">
        <v>3.39632494</v>
      </c>
      <c r="I30" s="74">
        <v>14826.78773006</v>
      </c>
      <c r="J30" s="74">
        <v>26245.56309202</v>
      </c>
    </row>
    <row r="31" spans="1:10" ht="15">
      <c r="A31" s="49">
        <v>1999</v>
      </c>
      <c r="B31" s="73">
        <v>37.85234593</v>
      </c>
      <c r="C31" s="74">
        <v>6069.41805054</v>
      </c>
      <c r="D31" s="75">
        <v>19337.84028881</v>
      </c>
      <c r="E31" s="73">
        <v>12.06033014</v>
      </c>
      <c r="F31" s="74">
        <v>13445.44693141</v>
      </c>
      <c r="G31" s="75">
        <v>22040.97925391</v>
      </c>
      <c r="H31" s="73">
        <v>3.26969732</v>
      </c>
      <c r="I31" s="74">
        <v>14591.89256318</v>
      </c>
      <c r="J31" s="74">
        <v>25120.64693141</v>
      </c>
    </row>
    <row r="32" spans="1:10" ht="15">
      <c r="A32" s="49">
        <v>2000</v>
      </c>
      <c r="B32" s="73">
        <v>33.64071378</v>
      </c>
      <c r="C32" s="74">
        <v>6338.73967517</v>
      </c>
      <c r="D32" s="75">
        <v>19235.63693736</v>
      </c>
      <c r="E32" s="73">
        <v>13.32429493</v>
      </c>
      <c r="F32" s="74">
        <v>13230.08742459</v>
      </c>
      <c r="G32" s="75">
        <v>21462.32241299</v>
      </c>
      <c r="H32" s="73">
        <v>2.59450253</v>
      </c>
      <c r="I32" s="74">
        <v>13560.5687239</v>
      </c>
      <c r="J32" s="74">
        <v>26338.27600928</v>
      </c>
    </row>
    <row r="33" spans="1:10" ht="15">
      <c r="A33" s="49">
        <v>2001</v>
      </c>
      <c r="B33" s="73">
        <v>33.63565852</v>
      </c>
      <c r="C33" s="74">
        <v>6139.31865169</v>
      </c>
      <c r="D33" s="75">
        <v>19632.70148315</v>
      </c>
      <c r="E33" s="73">
        <v>11.87119561</v>
      </c>
      <c r="F33" s="74">
        <v>11837.86570787</v>
      </c>
      <c r="G33" s="75">
        <v>21235.74579775</v>
      </c>
      <c r="H33" s="73">
        <v>2.68998998</v>
      </c>
      <c r="I33" s="74">
        <v>14506.10804494</v>
      </c>
      <c r="J33" s="74">
        <v>25328.62489888</v>
      </c>
    </row>
    <row r="34" spans="1:10" ht="15">
      <c r="A34" s="49">
        <v>2002</v>
      </c>
      <c r="B34" s="73">
        <v>33.85620433</v>
      </c>
      <c r="C34" s="74">
        <v>5607.21111729</v>
      </c>
      <c r="D34" s="75">
        <v>18843.86365759</v>
      </c>
      <c r="E34" s="73">
        <v>12.22365</v>
      </c>
      <c r="F34" s="74">
        <v>12460.46914953</v>
      </c>
      <c r="G34" s="75">
        <v>21245.09989994</v>
      </c>
      <c r="H34" s="73">
        <v>2.15589214</v>
      </c>
      <c r="I34" s="74">
        <v>13161.37053919</v>
      </c>
      <c r="J34" s="74">
        <v>24017.55428571</v>
      </c>
    </row>
    <row r="35" spans="1:10" ht="15">
      <c r="A35" s="49">
        <v>2003</v>
      </c>
      <c r="B35" s="73">
        <v>35.363384</v>
      </c>
      <c r="C35" s="74">
        <v>6101.35655961</v>
      </c>
      <c r="D35" s="75">
        <v>19318.42020686</v>
      </c>
      <c r="E35" s="73">
        <v>11.3574368</v>
      </c>
      <c r="F35" s="74">
        <v>12965.38268917</v>
      </c>
      <c r="G35" s="75">
        <v>22249.61358737</v>
      </c>
      <c r="H35" s="73">
        <v>3.69522987</v>
      </c>
      <c r="I35" s="74">
        <v>17526.14671747</v>
      </c>
      <c r="J35" s="74">
        <v>28218.77408819</v>
      </c>
    </row>
    <row r="36" spans="1:10" ht="15">
      <c r="A36" s="49">
        <v>2004</v>
      </c>
      <c r="B36" s="73">
        <v>34.82602404</v>
      </c>
      <c r="C36" s="74">
        <v>5908.37743806</v>
      </c>
      <c r="D36" s="75">
        <v>19447.17815498</v>
      </c>
      <c r="E36" s="73">
        <v>12.27966716</v>
      </c>
      <c r="F36" s="74">
        <v>13869.91603585</v>
      </c>
      <c r="G36" s="75">
        <v>21936.08215076</v>
      </c>
      <c r="H36" s="73">
        <v>2.81640464</v>
      </c>
      <c r="I36" s="74">
        <v>13788.67584607</v>
      </c>
      <c r="J36" s="74">
        <v>24789.95154454</v>
      </c>
    </row>
    <row r="37" spans="1:10" ht="15">
      <c r="A37" s="49">
        <v>2005</v>
      </c>
      <c r="B37" s="73">
        <v>33.55001313</v>
      </c>
      <c r="C37" s="74">
        <v>5827.39545501</v>
      </c>
      <c r="D37" s="75">
        <v>19667.15952699</v>
      </c>
      <c r="E37" s="73">
        <v>12.83450045</v>
      </c>
      <c r="F37" s="74">
        <v>13714.90846273</v>
      </c>
      <c r="G37" s="75">
        <v>22879.79039589</v>
      </c>
      <c r="H37" s="73">
        <v>2.85744585</v>
      </c>
      <c r="I37" s="74">
        <v>13455.59296658</v>
      </c>
      <c r="J37" s="74">
        <v>26039.59773779</v>
      </c>
    </row>
    <row r="38" spans="1:10" ht="15">
      <c r="A38" s="49">
        <v>2006</v>
      </c>
      <c r="B38" s="73">
        <v>35.11372318</v>
      </c>
      <c r="C38" s="74">
        <v>6214.49778216</v>
      </c>
      <c r="D38" s="75">
        <v>19520.42803351</v>
      </c>
      <c r="E38" s="73">
        <v>12.23030686</v>
      </c>
      <c r="F38" s="74">
        <v>12428.99556432</v>
      </c>
      <c r="G38" s="75">
        <v>21392.83319862</v>
      </c>
      <c r="H38" s="73">
        <v>2.43565554</v>
      </c>
      <c r="I38" s="74">
        <v>12539.47552489</v>
      </c>
      <c r="J38" s="74">
        <v>24833.2482208</v>
      </c>
    </row>
    <row r="39" spans="1:10" ht="15">
      <c r="A39" s="49">
        <v>2007</v>
      </c>
      <c r="B39" s="73">
        <v>33.63961676</v>
      </c>
      <c r="C39" s="74">
        <v>5785.71072032</v>
      </c>
      <c r="D39" s="75">
        <v>19596.88864998</v>
      </c>
      <c r="E39" s="73">
        <v>10.43020129</v>
      </c>
      <c r="F39" s="74">
        <v>13448.62540316</v>
      </c>
      <c r="G39" s="75">
        <v>22009.23583167</v>
      </c>
      <c r="H39" s="73">
        <v>1.97001323</v>
      </c>
      <c r="I39" s="74">
        <v>13112.40976808</v>
      </c>
      <c r="J39" s="74">
        <v>26137.40347105</v>
      </c>
    </row>
    <row r="40" spans="1:10" ht="15">
      <c r="A40" s="49">
        <v>2008</v>
      </c>
      <c r="B40" s="73">
        <v>32.89797546</v>
      </c>
      <c r="C40" s="74">
        <v>5890.5563147</v>
      </c>
      <c r="D40" s="75">
        <v>19495.39371615</v>
      </c>
      <c r="E40" s="73">
        <v>11.45024191</v>
      </c>
      <c r="F40" s="74">
        <v>12805.55720586</v>
      </c>
      <c r="G40" s="75">
        <v>21541.61504467</v>
      </c>
      <c r="H40" s="73">
        <v>3.09045635</v>
      </c>
      <c r="I40" s="74">
        <v>13740.36288189</v>
      </c>
      <c r="J40" s="74">
        <v>26037.96631858</v>
      </c>
    </row>
    <row r="41" spans="1:10" ht="15">
      <c r="A41" s="49">
        <v>2009</v>
      </c>
      <c r="B41" s="73">
        <v>34.03039893</v>
      </c>
      <c r="C41" s="74">
        <v>6062.42390805</v>
      </c>
      <c r="D41" s="75">
        <v>20630.64507425</v>
      </c>
      <c r="E41" s="73">
        <v>11.28554589</v>
      </c>
      <c r="F41" s="74">
        <v>13081.84473302</v>
      </c>
      <c r="G41" s="75">
        <v>22843.42980069</v>
      </c>
      <c r="H41" s="73">
        <v>3.01317117</v>
      </c>
      <c r="I41" s="74">
        <v>14426.40374977</v>
      </c>
      <c r="J41" s="74">
        <v>28213.54654996</v>
      </c>
    </row>
    <row r="42" spans="1:10" ht="15">
      <c r="A42" s="49">
        <v>2010</v>
      </c>
      <c r="B42" s="73">
        <v>29.77531786</v>
      </c>
      <c r="C42" s="74">
        <v>5784.97281674</v>
      </c>
      <c r="D42" s="75">
        <v>20600.93097516</v>
      </c>
      <c r="E42" s="73">
        <v>12.38243846</v>
      </c>
      <c r="F42" s="74">
        <v>12855.4951483</v>
      </c>
      <c r="G42" s="75">
        <v>22866.17634941</v>
      </c>
      <c r="H42" s="73">
        <v>2.98228712</v>
      </c>
      <c r="I42" s="74">
        <v>13391.14077948</v>
      </c>
      <c r="J42" s="74">
        <v>26549.2757094</v>
      </c>
    </row>
    <row r="43" spans="1:10" ht="15">
      <c r="A43" s="49">
        <v>2011</v>
      </c>
      <c r="B43" s="73">
        <v>32.1281392</v>
      </c>
      <c r="C43" s="74">
        <v>6344.9587723</v>
      </c>
      <c r="D43" s="75">
        <v>21077.44925173</v>
      </c>
      <c r="E43" s="73">
        <v>11.74603993</v>
      </c>
      <c r="F43" s="74">
        <v>12413.71244274</v>
      </c>
      <c r="G43" s="75">
        <v>22818.98965985</v>
      </c>
      <c r="H43" s="73">
        <v>3.26184976</v>
      </c>
      <c r="I43" s="74">
        <v>13344.74087594</v>
      </c>
      <c r="J43" s="74">
        <v>27217.06453071</v>
      </c>
    </row>
    <row r="44" spans="1:10" ht="15">
      <c r="A44" s="49">
        <v>2012</v>
      </c>
      <c r="B44" s="73">
        <v>30.78008383</v>
      </c>
      <c r="C44" s="74">
        <v>5665.68591325</v>
      </c>
      <c r="D44" s="75">
        <v>20634.77813124</v>
      </c>
      <c r="E44" s="73">
        <v>11.43635745</v>
      </c>
      <c r="F44" s="74">
        <v>12210.52998545</v>
      </c>
      <c r="G44" s="75">
        <v>23809.51592745</v>
      </c>
      <c r="H44" s="73">
        <v>2.4327009</v>
      </c>
      <c r="I44" s="74">
        <v>15263.16248181</v>
      </c>
      <c r="J44" s="74">
        <v>28998.99117127</v>
      </c>
    </row>
    <row r="45" spans="1:10" ht="15">
      <c r="A45" s="53">
        <v>2013</v>
      </c>
      <c r="B45" s="76">
        <v>32.23229245</v>
      </c>
      <c r="C45" s="77">
        <v>6000</v>
      </c>
      <c r="D45" s="78">
        <v>21575</v>
      </c>
      <c r="E45" s="76">
        <v>11.40168231</v>
      </c>
      <c r="F45" s="77">
        <v>14502</v>
      </c>
      <c r="G45" s="78">
        <v>24731.5</v>
      </c>
      <c r="H45" s="76">
        <v>2.39924418</v>
      </c>
      <c r="I45" s="77">
        <v>13575</v>
      </c>
      <c r="J45" s="77">
        <v>28312.5</v>
      </c>
    </row>
    <row r="46" spans="1:10" ht="15">
      <c r="A46" s="163" t="s">
        <v>181</v>
      </c>
      <c r="B46" s="163"/>
      <c r="C46" s="163"/>
      <c r="D46" s="163"/>
      <c r="E46" s="163"/>
      <c r="F46" s="163"/>
      <c r="G46" s="163"/>
      <c r="H46" s="163"/>
      <c r="I46" s="163"/>
      <c r="J46" s="163"/>
    </row>
    <row r="47" spans="1:10" ht="36" customHeight="1">
      <c r="A47" s="168" t="s">
        <v>820</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sheetData>
  <sheetProtection/>
  <mergeCells count="9">
    <mergeCell ref="A49:J49"/>
    <mergeCell ref="C5:D5"/>
    <mergeCell ref="F5:G5"/>
    <mergeCell ref="I5:J5"/>
    <mergeCell ref="A2:J2"/>
    <mergeCell ref="A3:J3"/>
    <mergeCell ref="A46:J46"/>
    <mergeCell ref="A47:J47"/>
    <mergeCell ref="A48:J48"/>
  </mergeCells>
  <printOptions/>
  <pageMargins left="0.7" right="0.7" top="0.75" bottom="0.75" header="0.3" footer="0.3"/>
  <pageSetup fitToHeight="1" fitToWidth="1" horizontalDpi="600" verticalDpi="600" orientation="portrait" scale="75"/>
</worksheet>
</file>

<file path=xl/worksheets/sheet18.xml><?xml version="1.0" encoding="utf-8"?>
<worksheet xmlns="http://schemas.openxmlformats.org/spreadsheetml/2006/main" xmlns:r="http://schemas.openxmlformats.org/officeDocument/2006/relationships">
  <sheetPr>
    <pageSetUpPr fitToPage="1"/>
  </sheetPr>
  <dimension ref="A1:R49"/>
  <sheetViews>
    <sheetView zoomScaleSheetLayoutView="100" zoomScalePageLayoutView="0" workbookViewId="0" topLeftCell="A17">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421875" style="31" customWidth="1"/>
    <col min="6" max="6" width="10.421875" style="31" bestFit="1" customWidth="1"/>
    <col min="7" max="7" width="13.00390625" style="60"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45</v>
      </c>
      <c r="B1" s="2"/>
      <c r="C1" s="2"/>
      <c r="D1" s="3"/>
    </row>
    <row r="2" spans="1:10" ht="15" customHeight="1">
      <c r="A2" s="175" t="s">
        <v>223</v>
      </c>
      <c r="B2" s="175"/>
      <c r="C2" s="175"/>
      <c r="D2" s="175"/>
      <c r="E2" s="175"/>
      <c r="F2" s="175"/>
      <c r="G2" s="175"/>
      <c r="H2" s="175"/>
      <c r="I2" s="175"/>
      <c r="J2" s="175"/>
    </row>
    <row r="3" spans="1:10" ht="15" customHeight="1">
      <c r="A3" s="169" t="s">
        <v>814</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60" customHeight="1">
      <c r="A6" s="69" t="s">
        <v>0</v>
      </c>
      <c r="B6" s="70" t="s">
        <v>9</v>
      </c>
      <c r="C6" s="71" t="s">
        <v>10</v>
      </c>
      <c r="D6" s="72" t="s">
        <v>11</v>
      </c>
      <c r="E6" s="70" t="s">
        <v>9</v>
      </c>
      <c r="F6" s="71" t="s">
        <v>10</v>
      </c>
      <c r="G6" s="72" t="s">
        <v>11</v>
      </c>
      <c r="H6" s="70" t="s">
        <v>9</v>
      </c>
      <c r="I6" s="71" t="s">
        <v>10</v>
      </c>
      <c r="J6" s="94" t="s">
        <v>11</v>
      </c>
    </row>
    <row r="7" spans="1:10" ht="15">
      <c r="A7" s="49">
        <v>1975</v>
      </c>
      <c r="B7" s="25">
        <f>26.08668711/100</f>
        <v>0.2608668711</v>
      </c>
      <c r="C7" s="11">
        <v>6011.85671642</v>
      </c>
      <c r="D7" s="12">
        <v>16772.20895522</v>
      </c>
      <c r="E7" s="25">
        <f>17.65655258/100</f>
        <v>0.17656552579999998</v>
      </c>
      <c r="F7" s="11">
        <v>14032.02208955</v>
      </c>
      <c r="G7" s="12">
        <v>20475.1641791</v>
      </c>
      <c r="H7" s="25">
        <f>1.94074349/100</f>
        <v>0.0194074349</v>
      </c>
      <c r="I7" s="11">
        <v>12446.28597015</v>
      </c>
      <c r="J7" s="11">
        <v>22851.59014925</v>
      </c>
    </row>
    <row r="8" spans="1:10" ht="15">
      <c r="A8" s="49">
        <v>1976</v>
      </c>
      <c r="B8" s="73">
        <v>26.4976128</v>
      </c>
      <c r="C8" s="74">
        <v>6454.24788732</v>
      </c>
      <c r="D8" s="75">
        <v>17880.73323944</v>
      </c>
      <c r="E8" s="73">
        <v>14.85551281</v>
      </c>
      <c r="F8" s="74">
        <v>14207.56732394</v>
      </c>
      <c r="G8" s="75">
        <v>21977.33070423</v>
      </c>
      <c r="H8" s="73">
        <v>2.61971403</v>
      </c>
      <c r="I8" s="74">
        <v>14689.58042254</v>
      </c>
      <c r="J8" s="74">
        <v>23259.95830986</v>
      </c>
    </row>
    <row r="9" spans="1:10" ht="15">
      <c r="A9" s="49">
        <v>1977</v>
      </c>
      <c r="B9" s="73">
        <v>28.58253645</v>
      </c>
      <c r="C9" s="74">
        <v>5577.93739703</v>
      </c>
      <c r="D9" s="75">
        <v>17314.68705107</v>
      </c>
      <c r="E9" s="73">
        <v>18.9492736</v>
      </c>
      <c r="F9" s="74">
        <v>11956.02029654</v>
      </c>
      <c r="G9" s="75">
        <v>21303.8740033</v>
      </c>
      <c r="H9" s="73">
        <v>3.28597212</v>
      </c>
      <c r="I9" s="74">
        <v>17818.62484349</v>
      </c>
      <c r="J9" s="74">
        <v>26612.53166392</v>
      </c>
    </row>
    <row r="10" spans="1:10" ht="15">
      <c r="A10" s="49">
        <v>1978</v>
      </c>
      <c r="B10" s="73">
        <v>25.90680797</v>
      </c>
      <c r="C10" s="74">
        <v>6700.70527607</v>
      </c>
      <c r="D10" s="75">
        <v>17915.70184049</v>
      </c>
      <c r="E10" s="73">
        <v>18.7794352</v>
      </c>
      <c r="F10" s="74">
        <v>9897.0598773</v>
      </c>
      <c r="G10" s="75">
        <v>19382.26453988</v>
      </c>
      <c r="H10" s="73">
        <v>3.11818898</v>
      </c>
      <c r="I10" s="74">
        <v>21874.88392638</v>
      </c>
      <c r="J10" s="74">
        <v>31712.85153374</v>
      </c>
    </row>
    <row r="11" spans="1:10" ht="15">
      <c r="A11" s="49">
        <v>1979</v>
      </c>
      <c r="B11" s="73">
        <v>25.10818647</v>
      </c>
      <c r="C11" s="74">
        <v>5211.0470816</v>
      </c>
      <c r="D11" s="75">
        <v>16555.2075242</v>
      </c>
      <c r="E11" s="73">
        <v>21.31295327</v>
      </c>
      <c r="F11" s="74">
        <v>10231.54456432</v>
      </c>
      <c r="G11" s="75">
        <v>17507.95551867</v>
      </c>
      <c r="H11" s="73">
        <v>3.22228088</v>
      </c>
      <c r="I11" s="74">
        <v>11101.93637621</v>
      </c>
      <c r="J11" s="74">
        <v>20230.5540249</v>
      </c>
    </row>
    <row r="12" spans="1:10" ht="15">
      <c r="A12" s="49">
        <v>1980</v>
      </c>
      <c r="B12" s="73">
        <v>25.19261936</v>
      </c>
      <c r="C12" s="74">
        <v>4711.02084643</v>
      </c>
      <c r="D12" s="75">
        <v>15992.34166868</v>
      </c>
      <c r="E12" s="73">
        <v>19.86829251</v>
      </c>
      <c r="F12" s="74">
        <v>10164.62394196</v>
      </c>
      <c r="G12" s="75">
        <v>18691.6140266</v>
      </c>
      <c r="H12" s="73">
        <v>3.47206787</v>
      </c>
      <c r="I12" s="74">
        <v>14366.00183797</v>
      </c>
      <c r="J12" s="74">
        <v>22972.05010883</v>
      </c>
    </row>
    <row r="13" spans="1:10" ht="15">
      <c r="A13" s="49">
        <v>1981</v>
      </c>
      <c r="B13" s="73">
        <v>27.75057197</v>
      </c>
      <c r="C13" s="74">
        <v>4775.74958057</v>
      </c>
      <c r="D13" s="75">
        <v>17297.59487859</v>
      </c>
      <c r="E13" s="73">
        <v>19.43136108</v>
      </c>
      <c r="F13" s="74">
        <v>12371.07284768</v>
      </c>
      <c r="G13" s="75">
        <v>20535.98092715</v>
      </c>
      <c r="H13" s="73">
        <v>2.22704706</v>
      </c>
      <c r="I13" s="74">
        <v>10925.20370861</v>
      </c>
      <c r="J13" s="74">
        <v>18834.9584106</v>
      </c>
    </row>
    <row r="14" spans="1:10" ht="15">
      <c r="A14" s="49">
        <v>1982</v>
      </c>
      <c r="B14" s="73">
        <v>27.58350713</v>
      </c>
      <c r="C14" s="74">
        <v>5488.54762887</v>
      </c>
      <c r="D14" s="75">
        <v>16959.13072165</v>
      </c>
      <c r="E14" s="73">
        <v>20.32132125</v>
      </c>
      <c r="F14" s="74">
        <v>12327.56684536</v>
      </c>
      <c r="G14" s="75">
        <v>20712.04552577</v>
      </c>
      <c r="H14" s="73">
        <v>2.61497842</v>
      </c>
      <c r="I14" s="74">
        <v>11732.97418557</v>
      </c>
      <c r="J14" s="74">
        <v>21544.95670103</v>
      </c>
    </row>
    <row r="15" spans="1:10" ht="15">
      <c r="A15" s="49">
        <v>1983</v>
      </c>
      <c r="B15" s="73">
        <v>29.31567588</v>
      </c>
      <c r="C15" s="74">
        <v>5487.93069347</v>
      </c>
      <c r="D15" s="75">
        <v>18656.85226131</v>
      </c>
      <c r="E15" s="73">
        <v>18.42222115</v>
      </c>
      <c r="F15" s="74">
        <v>14080.64321608</v>
      </c>
      <c r="G15" s="75">
        <v>21909.48084422</v>
      </c>
      <c r="H15" s="73">
        <v>4.14091449</v>
      </c>
      <c r="I15" s="74">
        <v>10093.47441206</v>
      </c>
      <c r="J15" s="74">
        <v>23127.45648241</v>
      </c>
    </row>
    <row r="16" spans="1:10" ht="15">
      <c r="A16" s="49">
        <v>1984</v>
      </c>
      <c r="B16" s="73">
        <v>26.00408999</v>
      </c>
      <c r="C16" s="74">
        <v>5178.97010608</v>
      </c>
      <c r="D16" s="75">
        <v>17608.49836066</v>
      </c>
      <c r="E16" s="73">
        <v>19.64240665</v>
      </c>
      <c r="F16" s="74">
        <v>11483.80327869</v>
      </c>
      <c r="G16" s="75">
        <v>21031.12208293</v>
      </c>
      <c r="H16" s="73">
        <v>4.17394909</v>
      </c>
      <c r="I16" s="74">
        <v>9943.62260366</v>
      </c>
      <c r="J16" s="74">
        <v>21825.98140791</v>
      </c>
    </row>
    <row r="17" spans="1:10" ht="15">
      <c r="A17" s="49">
        <v>1985</v>
      </c>
      <c r="B17" s="73">
        <v>31.18455684</v>
      </c>
      <c r="C17" s="74">
        <v>5208.26765799</v>
      </c>
      <c r="D17" s="75">
        <v>18112.83583643</v>
      </c>
      <c r="E17" s="73">
        <v>20.56026037</v>
      </c>
      <c r="F17" s="74">
        <v>12109.22230483</v>
      </c>
      <c r="G17" s="75">
        <v>21722.81635688</v>
      </c>
      <c r="H17" s="73">
        <v>3.51439402</v>
      </c>
      <c r="I17" s="74">
        <v>13671.70260223</v>
      </c>
      <c r="J17" s="74">
        <v>23997.0932342</v>
      </c>
    </row>
    <row r="18" spans="1:10" ht="15">
      <c r="A18" s="49">
        <v>1986</v>
      </c>
      <c r="B18" s="73">
        <v>29.73131536</v>
      </c>
      <c r="C18" s="74">
        <v>5331.14155251</v>
      </c>
      <c r="D18" s="75">
        <v>18590.75682192</v>
      </c>
      <c r="E18" s="73">
        <v>21.58825219</v>
      </c>
      <c r="F18" s="74">
        <v>13101.81347945</v>
      </c>
      <c r="G18" s="75">
        <v>22160.48920548</v>
      </c>
      <c r="H18" s="73">
        <v>3.71802024</v>
      </c>
      <c r="I18" s="74">
        <v>13997.44526027</v>
      </c>
      <c r="J18" s="74">
        <v>27645.1676347</v>
      </c>
    </row>
    <row r="19" spans="1:10" ht="15">
      <c r="A19" s="49">
        <v>1987</v>
      </c>
      <c r="B19" s="73">
        <v>31.9349186</v>
      </c>
      <c r="C19" s="74">
        <v>6171.91189427</v>
      </c>
      <c r="D19" s="75">
        <v>19007.4313304</v>
      </c>
      <c r="E19" s="73">
        <v>21.3181354</v>
      </c>
      <c r="F19" s="74">
        <v>12343.82378855</v>
      </c>
      <c r="G19" s="75">
        <v>20620.35763877</v>
      </c>
      <c r="H19" s="73">
        <v>5.33765743</v>
      </c>
      <c r="I19" s="74">
        <v>14658.2907489</v>
      </c>
      <c r="J19" s="74">
        <v>25453.99330396</v>
      </c>
    </row>
    <row r="20" spans="1:18" ht="15">
      <c r="A20" s="49">
        <v>1988</v>
      </c>
      <c r="B20" s="73">
        <v>34.02341158</v>
      </c>
      <c r="C20" s="74">
        <v>6174.0040678</v>
      </c>
      <c r="D20" s="75">
        <v>18996.93559322</v>
      </c>
      <c r="E20" s="73">
        <v>19.52018071</v>
      </c>
      <c r="F20" s="74">
        <v>13345.34725424</v>
      </c>
      <c r="G20" s="75">
        <v>22311.50508475</v>
      </c>
      <c r="H20" s="73">
        <v>5.89453305</v>
      </c>
      <c r="I20" s="74">
        <v>15351.89857627</v>
      </c>
      <c r="J20" s="74">
        <v>26215.77111864</v>
      </c>
      <c r="R20" s="81"/>
    </row>
    <row r="21" spans="1:10" ht="15">
      <c r="A21" s="49">
        <v>1989</v>
      </c>
      <c r="B21" s="73">
        <v>31.1877197</v>
      </c>
      <c r="C21" s="74">
        <v>6491.44883159</v>
      </c>
      <c r="D21" s="75">
        <v>19814.912361</v>
      </c>
      <c r="E21" s="73">
        <v>19.88486195</v>
      </c>
      <c r="F21" s="74">
        <v>12294.23961322</v>
      </c>
      <c r="G21" s="75">
        <v>21491.39958098</v>
      </c>
      <c r="H21" s="73">
        <v>5.54180625</v>
      </c>
      <c r="I21" s="74">
        <v>15275.60212732</v>
      </c>
      <c r="J21" s="74">
        <v>26980.90739726</v>
      </c>
    </row>
    <row r="22" spans="1:10" ht="15">
      <c r="A22" s="49">
        <v>1990</v>
      </c>
      <c r="B22" s="73">
        <v>31.34975184</v>
      </c>
      <c r="C22" s="74">
        <v>7314.30158584</v>
      </c>
      <c r="D22" s="75">
        <v>19427.20923788</v>
      </c>
      <c r="E22" s="73">
        <v>19.90254717</v>
      </c>
      <c r="F22" s="74">
        <v>12448.15396459</v>
      </c>
      <c r="G22" s="75">
        <v>20701.68449577</v>
      </c>
      <c r="H22" s="73">
        <v>7.08577421</v>
      </c>
      <c r="I22" s="74">
        <v>13900.58839107</v>
      </c>
      <c r="J22" s="74">
        <v>26014.39482679</v>
      </c>
    </row>
    <row r="23" spans="1:10" ht="15">
      <c r="A23" s="49">
        <v>1991</v>
      </c>
      <c r="B23" s="73">
        <v>34.57822005</v>
      </c>
      <c r="C23" s="74">
        <v>5665.90588235</v>
      </c>
      <c r="D23" s="75">
        <v>18790.20423529</v>
      </c>
      <c r="E23" s="73">
        <v>19.86972131</v>
      </c>
      <c r="F23" s="74">
        <v>13392.14117647</v>
      </c>
      <c r="G23" s="75">
        <v>21518.42376471</v>
      </c>
      <c r="H23" s="73">
        <v>6.0248098</v>
      </c>
      <c r="I23" s="74">
        <v>14530.47317647</v>
      </c>
      <c r="J23" s="74">
        <v>24037.17647059</v>
      </c>
    </row>
    <row r="24" spans="1:10" ht="15">
      <c r="A24" s="49">
        <v>1992</v>
      </c>
      <c r="B24" s="73">
        <v>35.93073816</v>
      </c>
      <c r="C24" s="74">
        <v>6545.44022825</v>
      </c>
      <c r="D24" s="75">
        <v>19077.54328103</v>
      </c>
      <c r="E24" s="73">
        <v>21.47270907</v>
      </c>
      <c r="F24" s="74">
        <v>12519.61175464</v>
      </c>
      <c r="G24" s="75">
        <v>21651.58345221</v>
      </c>
      <c r="H24" s="73">
        <v>4.20796801</v>
      </c>
      <c r="I24" s="74">
        <v>13155.83520685</v>
      </c>
      <c r="J24" s="74">
        <v>24036.58864479</v>
      </c>
    </row>
    <row r="25" spans="1:10" ht="15">
      <c r="A25" s="49">
        <v>1993</v>
      </c>
      <c r="B25" s="73">
        <v>35.32857742</v>
      </c>
      <c r="C25" s="74">
        <v>6054.2865374</v>
      </c>
      <c r="D25" s="75">
        <v>18930.96487535</v>
      </c>
      <c r="E25" s="73">
        <v>20.02895758</v>
      </c>
      <c r="F25" s="74">
        <v>14931.96631579</v>
      </c>
      <c r="G25" s="75">
        <v>22638.89196676</v>
      </c>
      <c r="H25" s="73">
        <v>5.84277192</v>
      </c>
      <c r="I25" s="74">
        <v>14108.88088643</v>
      </c>
      <c r="J25" s="74">
        <v>26895.00365651</v>
      </c>
    </row>
    <row r="26" spans="1:10" ht="15">
      <c r="A26" s="49">
        <v>1994</v>
      </c>
      <c r="B26" s="73">
        <v>33.94820912</v>
      </c>
      <c r="C26" s="74">
        <v>5982.75113514</v>
      </c>
      <c r="D26" s="75">
        <v>19721.62162162</v>
      </c>
      <c r="E26" s="73">
        <v>16.61464288</v>
      </c>
      <c r="F26" s="74">
        <v>15777.2972973</v>
      </c>
      <c r="G26" s="75">
        <v>24009.89102703</v>
      </c>
      <c r="H26" s="73">
        <v>4.89391348</v>
      </c>
      <c r="I26" s="74">
        <v>13110.93405405</v>
      </c>
      <c r="J26" s="74">
        <v>26053.05102703</v>
      </c>
    </row>
    <row r="27" spans="1:10" ht="15">
      <c r="A27" s="49">
        <v>1995</v>
      </c>
      <c r="B27" s="73">
        <v>33.26342229</v>
      </c>
      <c r="C27" s="74">
        <v>5512.22557377</v>
      </c>
      <c r="D27" s="75">
        <v>18945.2130623</v>
      </c>
      <c r="E27" s="73">
        <v>16.0143628</v>
      </c>
      <c r="F27" s="74">
        <v>14144.21770492</v>
      </c>
      <c r="G27" s="75">
        <v>23814.34565246</v>
      </c>
      <c r="H27" s="73">
        <v>4.89194936</v>
      </c>
      <c r="I27" s="74">
        <v>12338.19824262</v>
      </c>
      <c r="J27" s="74">
        <v>24284.416</v>
      </c>
    </row>
    <row r="28" spans="1:10" ht="15">
      <c r="A28" s="49">
        <v>1996</v>
      </c>
      <c r="B28" s="73">
        <v>35.27206617</v>
      </c>
      <c r="C28" s="74">
        <v>7018.53120613</v>
      </c>
      <c r="D28" s="75">
        <v>20563.84939375</v>
      </c>
      <c r="E28" s="73">
        <v>14.60561717</v>
      </c>
      <c r="F28" s="74">
        <v>14901.3401404</v>
      </c>
      <c r="G28" s="75">
        <v>24564.85922144</v>
      </c>
      <c r="H28" s="73">
        <v>3.86005062</v>
      </c>
      <c r="I28" s="74">
        <v>16361.67147415</v>
      </c>
      <c r="J28" s="74">
        <v>27224.7484365</v>
      </c>
    </row>
    <row r="29" spans="1:10" ht="15">
      <c r="A29" s="49">
        <v>1997</v>
      </c>
      <c r="B29" s="73">
        <v>33.81856046</v>
      </c>
      <c r="C29" s="74">
        <v>6555.00935745</v>
      </c>
      <c r="D29" s="75">
        <v>20343.83570805</v>
      </c>
      <c r="E29" s="73">
        <v>14.85675618</v>
      </c>
      <c r="F29" s="74">
        <v>13110.01871491</v>
      </c>
      <c r="G29" s="75">
        <v>23107.1363194</v>
      </c>
      <c r="H29" s="73">
        <v>4.58282734</v>
      </c>
      <c r="I29" s="74">
        <v>17025.54430443</v>
      </c>
      <c r="J29" s="74">
        <v>28951.29132876</v>
      </c>
    </row>
    <row r="30" spans="1:10" ht="15">
      <c r="A30" s="49">
        <v>1998</v>
      </c>
      <c r="B30" s="73">
        <v>33.05881852</v>
      </c>
      <c r="C30" s="74">
        <v>6463.61992638</v>
      </c>
      <c r="D30" s="75">
        <v>19816.3241227</v>
      </c>
      <c r="E30" s="73">
        <v>16.54969843</v>
      </c>
      <c r="F30" s="74">
        <v>13752.38282209</v>
      </c>
      <c r="G30" s="75">
        <v>23099.70552147</v>
      </c>
      <c r="H30" s="73">
        <v>4.80995877</v>
      </c>
      <c r="I30" s="74">
        <v>21344.84417178</v>
      </c>
      <c r="J30" s="74">
        <v>31980.7364908</v>
      </c>
    </row>
    <row r="31" spans="1:10" ht="15">
      <c r="A31" s="49">
        <v>1999</v>
      </c>
      <c r="B31" s="73">
        <v>36.88281536</v>
      </c>
      <c r="C31" s="74">
        <v>7080.98772563</v>
      </c>
      <c r="D31" s="75">
        <v>20939.49227437</v>
      </c>
      <c r="E31" s="73">
        <v>15.65196168</v>
      </c>
      <c r="F31" s="74">
        <v>13774.20707581</v>
      </c>
      <c r="G31" s="75">
        <v>23906.7633213</v>
      </c>
      <c r="H31" s="73">
        <v>3.75565364</v>
      </c>
      <c r="I31" s="74">
        <v>15173.54512635</v>
      </c>
      <c r="J31" s="74">
        <v>26717.38156438</v>
      </c>
    </row>
    <row r="32" spans="1:10" ht="15">
      <c r="A32" s="49">
        <v>2000</v>
      </c>
      <c r="B32" s="73">
        <v>33.42543234</v>
      </c>
      <c r="C32" s="74">
        <v>7232.66450116</v>
      </c>
      <c r="D32" s="75">
        <v>20684.20148492</v>
      </c>
      <c r="E32" s="73">
        <v>16.332098</v>
      </c>
      <c r="F32" s="74">
        <v>12189.88399072</v>
      </c>
      <c r="G32" s="75">
        <v>23331.43795824</v>
      </c>
      <c r="H32" s="73">
        <v>4.13440374</v>
      </c>
      <c r="I32" s="74">
        <v>14896.03823666</v>
      </c>
      <c r="J32" s="74">
        <v>27078.47285383</v>
      </c>
    </row>
    <row r="33" spans="1:10" ht="15">
      <c r="A33" s="49">
        <v>2001</v>
      </c>
      <c r="B33" s="73">
        <v>32.83449996</v>
      </c>
      <c r="C33" s="74">
        <v>7581.00907865</v>
      </c>
      <c r="D33" s="75">
        <v>21424.64791011</v>
      </c>
      <c r="E33" s="73">
        <v>18.58702969</v>
      </c>
      <c r="F33" s="74">
        <v>11837.86570787</v>
      </c>
      <c r="G33" s="75">
        <v>22038.57977528</v>
      </c>
      <c r="H33" s="73">
        <v>4.48908412</v>
      </c>
      <c r="I33" s="74">
        <v>17316.02696629</v>
      </c>
      <c r="J33" s="74">
        <v>28414.02606742</v>
      </c>
    </row>
    <row r="34" spans="1:10" ht="15">
      <c r="A34" s="49">
        <v>2002</v>
      </c>
      <c r="B34" s="73">
        <v>33.95742815</v>
      </c>
      <c r="C34" s="74">
        <v>6487.23175097</v>
      </c>
      <c r="D34" s="75">
        <v>20840.13465258</v>
      </c>
      <c r="E34" s="73">
        <v>16.99273446</v>
      </c>
      <c r="F34" s="74">
        <v>14018.02779322</v>
      </c>
      <c r="G34" s="75">
        <v>23783.92048916</v>
      </c>
      <c r="H34" s="73">
        <v>3.76981282</v>
      </c>
      <c r="I34" s="74">
        <v>14018.02779322</v>
      </c>
      <c r="J34" s="74">
        <v>26281.20618121</v>
      </c>
    </row>
    <row r="35" spans="1:10" ht="15">
      <c r="A35" s="49">
        <v>2003</v>
      </c>
      <c r="B35" s="73">
        <v>33.93683802</v>
      </c>
      <c r="C35" s="74">
        <v>7458.90839412</v>
      </c>
      <c r="D35" s="75">
        <v>21082.72914535</v>
      </c>
      <c r="E35" s="73">
        <v>14.13296689</v>
      </c>
      <c r="F35" s="74">
        <v>14490.72182907</v>
      </c>
      <c r="G35" s="75">
        <v>23614.79211758</v>
      </c>
      <c r="H35" s="73">
        <v>4.10579069</v>
      </c>
      <c r="I35" s="74">
        <v>18024.42416984</v>
      </c>
      <c r="J35" s="74">
        <v>30181.37711486</v>
      </c>
    </row>
    <row r="36" spans="1:10" ht="15">
      <c r="A36" s="49">
        <v>2004</v>
      </c>
      <c r="B36" s="73">
        <v>33.17461011</v>
      </c>
      <c r="C36" s="74">
        <v>6536.14254085</v>
      </c>
      <c r="D36" s="75">
        <v>20200.49627833</v>
      </c>
      <c r="E36" s="73">
        <v>15.2727105</v>
      </c>
      <c r="F36" s="74">
        <v>15109.44438587</v>
      </c>
      <c r="G36" s="75">
        <v>24764.71784924</v>
      </c>
      <c r="H36" s="73">
        <v>3.27591193</v>
      </c>
      <c r="I36" s="74">
        <v>16159.41229309</v>
      </c>
      <c r="J36" s="74">
        <v>28741.79441223</v>
      </c>
    </row>
    <row r="37" spans="1:10" ht="15">
      <c r="A37" s="49">
        <v>2005</v>
      </c>
      <c r="B37" s="73">
        <v>33.50443998</v>
      </c>
      <c r="C37" s="74">
        <v>7203.20822622</v>
      </c>
      <c r="D37" s="75">
        <v>21741.68349614</v>
      </c>
      <c r="E37" s="73">
        <v>16.77205114</v>
      </c>
      <c r="F37" s="74">
        <v>14440.63169152</v>
      </c>
      <c r="G37" s="75">
        <v>25063.56302314</v>
      </c>
      <c r="H37" s="73">
        <v>3.67123681</v>
      </c>
      <c r="I37" s="74">
        <v>16567.97918766</v>
      </c>
      <c r="J37" s="74">
        <v>26250.89184576</v>
      </c>
    </row>
    <row r="38" spans="1:10" ht="15">
      <c r="A38" s="49">
        <v>2006</v>
      </c>
      <c r="B38" s="73">
        <v>32.6792274</v>
      </c>
      <c r="C38" s="74">
        <v>6559.74765895</v>
      </c>
      <c r="D38" s="75">
        <v>20839.28256284</v>
      </c>
      <c r="E38" s="73">
        <v>17.32530432</v>
      </c>
      <c r="F38" s="74">
        <v>12636.14549039</v>
      </c>
      <c r="G38" s="75">
        <v>22793.39686545</v>
      </c>
      <c r="H38" s="73">
        <v>3.36453531</v>
      </c>
      <c r="I38" s="74">
        <v>13754.75509118</v>
      </c>
      <c r="J38" s="74">
        <v>28515.33815673</v>
      </c>
    </row>
    <row r="39" spans="1:10" ht="15">
      <c r="A39" s="49">
        <v>2007</v>
      </c>
      <c r="B39" s="73">
        <v>33.82901641</v>
      </c>
      <c r="C39" s="74">
        <v>6724.31270158</v>
      </c>
      <c r="D39" s="75">
        <v>21269.0010751</v>
      </c>
      <c r="E39" s="73">
        <v>15.61238397</v>
      </c>
      <c r="F39" s="74">
        <v>14457.2723084</v>
      </c>
      <c r="G39" s="75">
        <v>25464.97220089</v>
      </c>
      <c r="H39" s="73">
        <v>2.94043889</v>
      </c>
      <c r="I39" s="74">
        <v>16676.29549992</v>
      </c>
      <c r="J39" s="74">
        <v>31177.27584088</v>
      </c>
    </row>
    <row r="40" spans="1:10" ht="15">
      <c r="A40" s="49">
        <v>2008</v>
      </c>
      <c r="B40" s="73">
        <v>34.04256606</v>
      </c>
      <c r="C40" s="74">
        <v>7043.05646322</v>
      </c>
      <c r="D40" s="75">
        <v>21813.19957041</v>
      </c>
      <c r="E40" s="73">
        <v>16.68020754</v>
      </c>
      <c r="F40" s="74">
        <v>13477.84895917</v>
      </c>
      <c r="G40" s="75">
        <v>24720.06105614</v>
      </c>
      <c r="H40" s="73">
        <v>3.48049232</v>
      </c>
      <c r="I40" s="74">
        <v>12645.48774079</v>
      </c>
      <c r="J40" s="74">
        <v>23644.39425085</v>
      </c>
    </row>
    <row r="41" spans="1:10" ht="15">
      <c r="A41" s="49">
        <v>2009</v>
      </c>
      <c r="B41" s="73">
        <v>31.73467563</v>
      </c>
      <c r="C41" s="74">
        <v>6917.65870937</v>
      </c>
      <c r="D41" s="75">
        <v>21843.12985586</v>
      </c>
      <c r="E41" s="73">
        <v>15.64342137</v>
      </c>
      <c r="F41" s="74">
        <v>14075.64922367</v>
      </c>
      <c r="G41" s="75">
        <v>25759.88873074</v>
      </c>
      <c r="H41" s="73">
        <v>3.68729895</v>
      </c>
      <c r="I41" s="74">
        <v>13757.37196849</v>
      </c>
      <c r="J41" s="74">
        <v>25740.40236818</v>
      </c>
    </row>
    <row r="42" spans="1:10" ht="15">
      <c r="A42" s="49">
        <v>2010</v>
      </c>
      <c r="B42" s="73">
        <v>31.81686663</v>
      </c>
      <c r="C42" s="74">
        <v>6659.14648682</v>
      </c>
      <c r="D42" s="75">
        <v>21808.27622783</v>
      </c>
      <c r="E42" s="73">
        <v>17.06183173</v>
      </c>
      <c r="F42" s="74">
        <v>14359.58808066</v>
      </c>
      <c r="G42" s="75">
        <v>26757.64185993</v>
      </c>
      <c r="H42" s="73">
        <v>3.05258527</v>
      </c>
      <c r="I42" s="74">
        <v>15747.98155667</v>
      </c>
      <c r="J42" s="74">
        <v>27226.86743284</v>
      </c>
    </row>
    <row r="43" spans="1:10" ht="15">
      <c r="A43" s="49">
        <v>2011</v>
      </c>
      <c r="B43" s="73">
        <v>32.15546371</v>
      </c>
      <c r="C43" s="74">
        <v>6666.16358175</v>
      </c>
      <c r="D43" s="75">
        <v>22605.37035823</v>
      </c>
      <c r="E43" s="73">
        <v>17.19700062</v>
      </c>
      <c r="F43" s="74">
        <v>14474.38870823</v>
      </c>
      <c r="G43" s="75">
        <v>24590.52987303</v>
      </c>
      <c r="H43" s="73">
        <v>3.94482998</v>
      </c>
      <c r="I43" s="74">
        <v>14639.90487414</v>
      </c>
      <c r="J43" s="74">
        <v>27693.95798371</v>
      </c>
    </row>
    <row r="44" spans="1:10" ht="15">
      <c r="A44" s="49">
        <v>2012</v>
      </c>
      <c r="B44" s="73">
        <v>32.40253376</v>
      </c>
      <c r="C44" s="74">
        <v>6715.79149199</v>
      </c>
      <c r="D44" s="75">
        <v>21977.93642964</v>
      </c>
      <c r="E44" s="73">
        <v>15.9210069</v>
      </c>
      <c r="F44" s="74">
        <v>13431.58298399</v>
      </c>
      <c r="G44" s="75">
        <v>25641.60419735</v>
      </c>
      <c r="H44" s="73">
        <v>4.13750109</v>
      </c>
      <c r="I44" s="74">
        <v>16972.63667977</v>
      </c>
      <c r="J44" s="74">
        <v>29304.2544209</v>
      </c>
    </row>
    <row r="45" spans="1:10" ht="15">
      <c r="A45" s="53">
        <v>2013</v>
      </c>
      <c r="B45" s="76">
        <v>34.340162</v>
      </c>
      <c r="C45" s="77">
        <v>6720</v>
      </c>
      <c r="D45" s="78">
        <v>22319</v>
      </c>
      <c r="E45" s="76">
        <v>13.80403242</v>
      </c>
      <c r="F45" s="77">
        <v>15228</v>
      </c>
      <c r="G45" s="78">
        <v>25721</v>
      </c>
      <c r="H45" s="76">
        <v>3.70020478</v>
      </c>
      <c r="I45" s="77">
        <v>14850</v>
      </c>
      <c r="J45" s="77">
        <v>29669</v>
      </c>
    </row>
    <row r="46" spans="1:10" ht="15">
      <c r="A46" s="163" t="s">
        <v>181</v>
      </c>
      <c r="B46" s="163"/>
      <c r="C46" s="163"/>
      <c r="D46" s="163"/>
      <c r="E46" s="163"/>
      <c r="F46" s="163"/>
      <c r="G46" s="163"/>
      <c r="H46" s="163"/>
      <c r="I46" s="163"/>
      <c r="J46" s="163"/>
    </row>
    <row r="47" spans="1:10" ht="36" customHeight="1">
      <c r="A47" s="168" t="s">
        <v>820</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sheetData>
  <sheetProtection/>
  <mergeCells count="9">
    <mergeCell ref="A49:J49"/>
    <mergeCell ref="C5:D5"/>
    <mergeCell ref="F5:G5"/>
    <mergeCell ref="I5:J5"/>
    <mergeCell ref="A2:J2"/>
    <mergeCell ref="A3:J3"/>
    <mergeCell ref="A46:J46"/>
    <mergeCell ref="A47:J47"/>
    <mergeCell ref="A48:J48"/>
  </mergeCells>
  <printOptions/>
  <pageMargins left="0.7" right="0.7" top="0.75" bottom="0.75" header="0.3" footer="0.3"/>
  <pageSetup fitToHeight="1" fitToWidth="1" horizontalDpi="600" verticalDpi="600" orientation="portrait" scale="75"/>
</worksheet>
</file>

<file path=xl/worksheets/sheet19.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32">
      <selection activeCell="A48" sqref="A48:J48"/>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46</v>
      </c>
      <c r="B1" s="2"/>
      <c r="C1" s="2"/>
      <c r="D1" s="3"/>
    </row>
    <row r="2" spans="1:10" ht="15" customHeight="1">
      <c r="A2" s="175" t="s">
        <v>224</v>
      </c>
      <c r="B2" s="175"/>
      <c r="C2" s="175"/>
      <c r="D2" s="175"/>
      <c r="E2" s="175"/>
      <c r="F2" s="175"/>
      <c r="G2" s="175"/>
      <c r="H2" s="175"/>
      <c r="I2" s="175"/>
      <c r="J2" s="175"/>
    </row>
    <row r="3" spans="1:10" ht="15" customHeight="1">
      <c r="A3" s="169" t="s">
        <v>225</v>
      </c>
      <c r="B3" s="169"/>
      <c r="C3" s="169"/>
      <c r="D3" s="169"/>
      <c r="E3" s="169"/>
      <c r="F3" s="169"/>
      <c r="G3" s="169"/>
      <c r="H3" s="169"/>
      <c r="I3" s="169"/>
      <c r="J3" s="169"/>
    </row>
    <row r="4" spans="1:10" ht="30">
      <c r="A4" s="80"/>
      <c r="B4" s="62" t="s">
        <v>13</v>
      </c>
      <c r="C4" s="63"/>
      <c r="D4" s="64"/>
      <c r="E4" s="62" t="s">
        <v>8</v>
      </c>
      <c r="F4" s="63"/>
      <c r="G4" s="65"/>
      <c r="H4" s="63" t="s">
        <v>14</v>
      </c>
      <c r="I4" s="63"/>
      <c r="J4" s="66"/>
    </row>
    <row r="5" spans="1:10" ht="15">
      <c r="A5" s="49"/>
      <c r="B5" s="67"/>
      <c r="C5" s="166" t="s">
        <v>190</v>
      </c>
      <c r="D5" s="170"/>
      <c r="E5" s="67"/>
      <c r="F5" s="171" t="s">
        <v>190</v>
      </c>
      <c r="G5" s="172"/>
      <c r="H5" s="68"/>
      <c r="I5" s="171" t="s">
        <v>190</v>
      </c>
      <c r="J5" s="173"/>
    </row>
    <row r="6" spans="1:10" ht="45">
      <c r="A6" s="69" t="s">
        <v>0</v>
      </c>
      <c r="B6" s="70" t="s">
        <v>9</v>
      </c>
      <c r="C6" s="71" t="s">
        <v>10</v>
      </c>
      <c r="D6" s="72" t="s">
        <v>11</v>
      </c>
      <c r="E6" s="70" t="s">
        <v>9</v>
      </c>
      <c r="F6" s="71" t="s">
        <v>10</v>
      </c>
      <c r="G6" s="72" t="s">
        <v>11</v>
      </c>
      <c r="H6" s="70" t="s">
        <v>9</v>
      </c>
      <c r="I6" s="71" t="s">
        <v>10</v>
      </c>
      <c r="J6" s="94" t="s">
        <v>11</v>
      </c>
    </row>
    <row r="7" spans="1:10" ht="15">
      <c r="A7" s="49">
        <v>1975</v>
      </c>
      <c r="B7" s="25">
        <f>27.41947852/100</f>
        <v>0.27419478519999996</v>
      </c>
      <c r="C7" s="11">
        <v>8856.59761194</v>
      </c>
      <c r="D7" s="12">
        <v>19926.25552239</v>
      </c>
      <c r="E7" s="25">
        <f>30.77245236/100</f>
        <v>0.30772452359999997</v>
      </c>
      <c r="F7" s="11">
        <v>17425.67164179</v>
      </c>
      <c r="G7" s="12">
        <v>25389.20358209</v>
      </c>
      <c r="H7" s="25">
        <f>6.12428944/100</f>
        <v>0.0612428944</v>
      </c>
      <c r="I7" s="11">
        <v>18506.06328358</v>
      </c>
      <c r="J7" s="11">
        <v>31263.83313433</v>
      </c>
    </row>
    <row r="8" spans="1:10" ht="15">
      <c r="A8" s="49">
        <v>1976</v>
      </c>
      <c r="B8" s="73">
        <v>31.97616202</v>
      </c>
      <c r="C8" s="74">
        <v>9044.16901408</v>
      </c>
      <c r="D8" s="75">
        <v>19527.18309859</v>
      </c>
      <c r="E8" s="73">
        <v>29.58381482</v>
      </c>
      <c r="F8" s="74">
        <v>17677.23943662</v>
      </c>
      <c r="G8" s="75">
        <v>25656.66309859</v>
      </c>
      <c r="H8" s="73">
        <v>5.95459177</v>
      </c>
      <c r="I8" s="74">
        <v>21603.23098592</v>
      </c>
      <c r="J8" s="74">
        <v>28750.18</v>
      </c>
    </row>
    <row r="9" spans="1:10" ht="15">
      <c r="A9" s="49">
        <v>1977</v>
      </c>
      <c r="B9" s="73">
        <v>27.59572246</v>
      </c>
      <c r="C9" s="74">
        <v>10094.14326194</v>
      </c>
      <c r="D9" s="75">
        <v>21373.11736409</v>
      </c>
      <c r="E9" s="73">
        <v>30.88953825</v>
      </c>
      <c r="F9" s="74">
        <v>17784.0031631</v>
      </c>
      <c r="G9" s="75">
        <v>26735.63097199</v>
      </c>
      <c r="H9" s="73">
        <v>7.53739661</v>
      </c>
      <c r="I9" s="74">
        <v>18380.26543657</v>
      </c>
      <c r="J9" s="74">
        <v>31001.79136738</v>
      </c>
    </row>
    <row r="10" spans="1:10" ht="15">
      <c r="A10" s="49">
        <v>1978</v>
      </c>
      <c r="B10" s="73">
        <v>26.65049192</v>
      </c>
      <c r="C10" s="74">
        <v>10027.7791411</v>
      </c>
      <c r="D10" s="75">
        <v>20404.7398773</v>
      </c>
      <c r="E10" s="73">
        <v>31.88315932</v>
      </c>
      <c r="F10" s="74">
        <v>14798.13693252</v>
      </c>
      <c r="G10" s="75">
        <v>25355.95582822</v>
      </c>
      <c r="H10" s="73">
        <v>4.84486326</v>
      </c>
      <c r="I10" s="74">
        <v>15922.6807362</v>
      </c>
      <c r="J10" s="74">
        <v>29266.78969325</v>
      </c>
    </row>
    <row r="11" spans="1:10" ht="15">
      <c r="A11" s="49">
        <v>1979</v>
      </c>
      <c r="B11" s="73">
        <v>24.99248235</v>
      </c>
      <c r="C11" s="74">
        <v>8138.72863071</v>
      </c>
      <c r="D11" s="75">
        <v>18731.9944675</v>
      </c>
      <c r="E11" s="73">
        <v>32.63075992</v>
      </c>
      <c r="F11" s="74">
        <v>15457.1250899</v>
      </c>
      <c r="G11" s="75">
        <v>23902.67087137</v>
      </c>
      <c r="H11" s="73">
        <v>6.47185786</v>
      </c>
      <c r="I11" s="74">
        <v>16277.45726141</v>
      </c>
      <c r="J11" s="74">
        <v>26967.61272476</v>
      </c>
    </row>
    <row r="12" spans="1:10" ht="15">
      <c r="A12" s="49">
        <v>1980</v>
      </c>
      <c r="B12" s="73">
        <v>25.31762075</v>
      </c>
      <c r="C12" s="74">
        <v>8131.69915357</v>
      </c>
      <c r="D12" s="75">
        <v>18657.7319468</v>
      </c>
      <c r="E12" s="73">
        <v>34.77940186</v>
      </c>
      <c r="F12" s="74">
        <v>14541.0592503</v>
      </c>
      <c r="G12" s="75">
        <v>23435.10519952</v>
      </c>
      <c r="H12" s="73">
        <v>7.6115997</v>
      </c>
      <c r="I12" s="74">
        <v>18262.44101572</v>
      </c>
      <c r="J12" s="74">
        <v>31002.10302297</v>
      </c>
    </row>
    <row r="13" spans="1:10" ht="15">
      <c r="A13" s="49">
        <v>1981</v>
      </c>
      <c r="B13" s="73">
        <v>25.39555872</v>
      </c>
      <c r="C13" s="74">
        <v>8814.38940397</v>
      </c>
      <c r="D13" s="75">
        <v>19688.04697572</v>
      </c>
      <c r="E13" s="73">
        <v>37.50711603</v>
      </c>
      <c r="F13" s="74">
        <v>13644.26242826</v>
      </c>
      <c r="G13" s="75">
        <v>23376.17306843</v>
      </c>
      <c r="H13" s="73">
        <v>5.73384785</v>
      </c>
      <c r="I13" s="74">
        <v>20474.12556291</v>
      </c>
      <c r="J13" s="74">
        <v>26811.72309051</v>
      </c>
    </row>
    <row r="14" spans="1:10" ht="15">
      <c r="A14" s="49">
        <v>1982</v>
      </c>
      <c r="B14" s="73">
        <v>25.76268375</v>
      </c>
      <c r="C14" s="74">
        <v>7221.77319588</v>
      </c>
      <c r="D14" s="75">
        <v>19727.4771134</v>
      </c>
      <c r="E14" s="73">
        <v>37.70874635</v>
      </c>
      <c r="F14" s="74">
        <v>14327.99802062</v>
      </c>
      <c r="G14" s="75">
        <v>24306.08131959</v>
      </c>
      <c r="H14" s="73">
        <v>3.73753739</v>
      </c>
      <c r="I14" s="74">
        <v>13223.06672165</v>
      </c>
      <c r="J14" s="74">
        <v>23562.23868041</v>
      </c>
    </row>
    <row r="15" spans="1:10" ht="15">
      <c r="A15" s="49">
        <v>1983</v>
      </c>
      <c r="B15" s="73">
        <v>24.79349237</v>
      </c>
      <c r="C15" s="74">
        <v>8171.46661307</v>
      </c>
      <c r="D15" s="75">
        <v>20446.26733668</v>
      </c>
      <c r="E15" s="73">
        <v>38.00812405</v>
      </c>
      <c r="F15" s="74">
        <v>17014.11055276</v>
      </c>
      <c r="G15" s="75">
        <v>26835.35919598</v>
      </c>
      <c r="H15" s="73">
        <v>6.8806156</v>
      </c>
      <c r="I15" s="74">
        <v>14080.64321608</v>
      </c>
      <c r="J15" s="74">
        <v>25618.55694472</v>
      </c>
    </row>
    <row r="16" spans="1:10" ht="15">
      <c r="A16" s="49">
        <v>1984</v>
      </c>
      <c r="B16" s="73">
        <v>26.20888399</v>
      </c>
      <c r="C16" s="74">
        <v>8538.54549662</v>
      </c>
      <c r="D16" s="75">
        <v>21567.0329026</v>
      </c>
      <c r="E16" s="73">
        <v>35.72893506</v>
      </c>
      <c r="F16" s="74">
        <v>16009.77280617</v>
      </c>
      <c r="G16" s="75">
        <v>26903.62383799</v>
      </c>
      <c r="H16" s="73">
        <v>7.27417334</v>
      </c>
      <c r="I16" s="74">
        <v>18175.93334619</v>
      </c>
      <c r="J16" s="74">
        <v>30238.43024108</v>
      </c>
    </row>
    <row r="17" spans="1:10" ht="15">
      <c r="A17" s="49">
        <v>1985</v>
      </c>
      <c r="B17" s="73">
        <v>28.65438115</v>
      </c>
      <c r="C17" s="74">
        <v>7920.9070632</v>
      </c>
      <c r="D17" s="75">
        <v>20416.40921933</v>
      </c>
      <c r="E17" s="73">
        <v>34.94371951</v>
      </c>
      <c r="F17" s="74">
        <v>16649.09561338</v>
      </c>
      <c r="G17" s="75">
        <v>27109.03315985</v>
      </c>
      <c r="H17" s="73">
        <v>7.25195671</v>
      </c>
      <c r="I17" s="74">
        <v>17415.14498141</v>
      </c>
      <c r="J17" s="74">
        <v>29487.47539033</v>
      </c>
    </row>
    <row r="18" spans="1:10" ht="15">
      <c r="A18" s="49">
        <v>1986</v>
      </c>
      <c r="B18" s="73">
        <v>29.54971944</v>
      </c>
      <c r="C18" s="74">
        <v>7583.01574429</v>
      </c>
      <c r="D18" s="75">
        <v>20258.33789954</v>
      </c>
      <c r="E18" s="73">
        <v>32.44011376</v>
      </c>
      <c r="F18" s="74">
        <v>15639.43685845</v>
      </c>
      <c r="G18" s="75">
        <v>25824.04968037</v>
      </c>
      <c r="H18" s="73">
        <v>6.58427982</v>
      </c>
      <c r="I18" s="74">
        <v>16053.13344292</v>
      </c>
      <c r="J18" s="74">
        <v>30044.18133333</v>
      </c>
    </row>
    <row r="19" spans="1:10" ht="15">
      <c r="A19" s="49">
        <v>1987</v>
      </c>
      <c r="B19" s="73">
        <v>27.70282903</v>
      </c>
      <c r="C19" s="74">
        <v>9311.35774449</v>
      </c>
      <c r="D19" s="75">
        <v>22292.94576211</v>
      </c>
      <c r="E19" s="73">
        <v>33.93800224</v>
      </c>
      <c r="F19" s="74">
        <v>16808.17339207</v>
      </c>
      <c r="G19" s="75">
        <v>26722.32119824</v>
      </c>
      <c r="H19" s="73">
        <v>7.18910395</v>
      </c>
      <c r="I19" s="74">
        <v>21087.36563877</v>
      </c>
      <c r="J19" s="74">
        <v>34908.33367401</v>
      </c>
    </row>
    <row r="20" spans="1:10" ht="15">
      <c r="A20" s="49">
        <v>1988</v>
      </c>
      <c r="B20" s="73">
        <v>25.24111695</v>
      </c>
      <c r="C20" s="74">
        <v>8738.59037288</v>
      </c>
      <c r="D20" s="75">
        <v>21736.64989831</v>
      </c>
      <c r="E20" s="73">
        <v>30.15817258</v>
      </c>
      <c r="F20" s="74">
        <v>18937.57016949</v>
      </c>
      <c r="G20" s="75">
        <v>27361.52379661</v>
      </c>
      <c r="H20" s="73">
        <v>8.9695392</v>
      </c>
      <c r="I20" s="74">
        <v>16999.28908475</v>
      </c>
      <c r="J20" s="74">
        <v>28717.03430508</v>
      </c>
    </row>
    <row r="21" spans="1:10" ht="15">
      <c r="A21" s="49">
        <v>1989</v>
      </c>
      <c r="B21" s="73">
        <v>26.00334662</v>
      </c>
      <c r="C21" s="74">
        <v>10092.79174859</v>
      </c>
      <c r="D21" s="75">
        <v>23263.84734891</v>
      </c>
      <c r="E21" s="73">
        <v>30.15498432</v>
      </c>
      <c r="F21" s="74">
        <v>18034.93827558</v>
      </c>
      <c r="G21" s="75">
        <v>27523.74304593</v>
      </c>
      <c r="H21" s="73">
        <v>10.41505692</v>
      </c>
      <c r="I21" s="74">
        <v>15275.60212732</v>
      </c>
      <c r="J21" s="74">
        <v>29586.89482675</v>
      </c>
    </row>
    <row r="22" spans="1:10" ht="15">
      <c r="A22" s="49">
        <v>1990</v>
      </c>
      <c r="B22" s="73">
        <v>32.08334163</v>
      </c>
      <c r="C22" s="74">
        <v>8606.75251732</v>
      </c>
      <c r="D22" s="75">
        <v>22020.20015396</v>
      </c>
      <c r="E22" s="73">
        <v>27.85601742</v>
      </c>
      <c r="F22" s="74">
        <v>16436.95593534</v>
      </c>
      <c r="G22" s="75">
        <v>26963.51039261</v>
      </c>
      <c r="H22" s="73">
        <v>8.44488109</v>
      </c>
      <c r="I22" s="74">
        <v>17256.64665127</v>
      </c>
      <c r="J22" s="74">
        <v>30187.44745189</v>
      </c>
    </row>
    <row r="23" spans="1:10" ht="15">
      <c r="A23" s="49">
        <v>1991</v>
      </c>
      <c r="B23" s="73">
        <v>33.35100697</v>
      </c>
      <c r="C23" s="74">
        <v>10816.72941176</v>
      </c>
      <c r="D23" s="75">
        <v>23637.12917647</v>
      </c>
      <c r="E23" s="73">
        <v>30.39595977</v>
      </c>
      <c r="F23" s="74">
        <v>14212.83905882</v>
      </c>
      <c r="G23" s="75">
        <v>25918.944</v>
      </c>
      <c r="H23" s="73">
        <v>7.80330952</v>
      </c>
      <c r="I23" s="74">
        <v>14937.38823529</v>
      </c>
      <c r="J23" s="74">
        <v>29163.96282353</v>
      </c>
    </row>
    <row r="24" spans="1:10" ht="15">
      <c r="A24" s="49">
        <v>1992</v>
      </c>
      <c r="B24" s="73">
        <v>35.76234643</v>
      </c>
      <c r="C24" s="74">
        <v>10372.77398003</v>
      </c>
      <c r="D24" s="75">
        <v>22484.33666191</v>
      </c>
      <c r="E24" s="73">
        <v>28.42216168</v>
      </c>
      <c r="F24" s="74">
        <v>15822.31098431</v>
      </c>
      <c r="G24" s="75">
        <v>25981.90014265</v>
      </c>
      <c r="H24" s="73">
        <v>8.1342655</v>
      </c>
      <c r="I24" s="74">
        <v>15975.53757489</v>
      </c>
      <c r="J24" s="74">
        <v>29367.8746933</v>
      </c>
    </row>
    <row r="25" spans="1:10" ht="15">
      <c r="A25" s="49">
        <v>1993</v>
      </c>
      <c r="B25" s="73">
        <v>30.95875828</v>
      </c>
      <c r="C25" s="74">
        <v>9702.38227147</v>
      </c>
      <c r="D25" s="75">
        <v>23282.4833241</v>
      </c>
      <c r="E25" s="73">
        <v>30.56987348</v>
      </c>
      <c r="F25" s="74">
        <v>17265.38925208</v>
      </c>
      <c r="G25" s="75">
        <v>26012.08686981</v>
      </c>
      <c r="H25" s="73">
        <v>5.52791905</v>
      </c>
      <c r="I25" s="74">
        <v>17419.01030471</v>
      </c>
      <c r="J25" s="74">
        <v>30518.8434349</v>
      </c>
    </row>
    <row r="26" spans="1:10" ht="15">
      <c r="A26" s="49">
        <v>1994</v>
      </c>
      <c r="B26" s="73">
        <v>33.93862814</v>
      </c>
      <c r="C26" s="74">
        <v>9485.31113514</v>
      </c>
      <c r="D26" s="75">
        <v>23070.35297297</v>
      </c>
      <c r="E26" s="73">
        <v>25.00016544</v>
      </c>
      <c r="F26" s="74">
        <v>15780.45275676</v>
      </c>
      <c r="G26" s="75">
        <v>26213.97945946</v>
      </c>
      <c r="H26" s="73">
        <v>8.12311134</v>
      </c>
      <c r="I26" s="74">
        <v>23249.4252973</v>
      </c>
      <c r="J26" s="74">
        <v>37373.26183784</v>
      </c>
    </row>
    <row r="27" spans="1:10" ht="15">
      <c r="A27" s="49">
        <v>1995</v>
      </c>
      <c r="B27" s="73">
        <v>30.19904483</v>
      </c>
      <c r="C27" s="74">
        <v>9187.04262295</v>
      </c>
      <c r="D27" s="75">
        <v>24714.67582951</v>
      </c>
      <c r="E27" s="73">
        <v>25.81562892</v>
      </c>
      <c r="F27" s="74">
        <v>15213.74258361</v>
      </c>
      <c r="G27" s="75">
        <v>25723.71934426</v>
      </c>
      <c r="H27" s="73">
        <v>6.70793076</v>
      </c>
      <c r="I27" s="74">
        <v>21056.7016918</v>
      </c>
      <c r="J27" s="74">
        <v>33142.2562623</v>
      </c>
    </row>
    <row r="28" spans="1:10" ht="15">
      <c r="A28" s="49">
        <v>1996</v>
      </c>
      <c r="B28" s="73">
        <v>33.01963013</v>
      </c>
      <c r="C28" s="74">
        <v>9209.02820676</v>
      </c>
      <c r="D28" s="75">
        <v>23111.97855775</v>
      </c>
      <c r="E28" s="73">
        <v>25.39366822</v>
      </c>
      <c r="F28" s="74">
        <v>17881.60816847</v>
      </c>
      <c r="G28" s="75">
        <v>27814.84150606</v>
      </c>
      <c r="H28" s="73">
        <v>6.88501424</v>
      </c>
      <c r="I28" s="74">
        <v>19811.33171666</v>
      </c>
      <c r="J28" s="74">
        <v>33408.80459477</v>
      </c>
    </row>
    <row r="29" spans="1:10" ht="15">
      <c r="A29" s="49">
        <v>1997</v>
      </c>
      <c r="B29" s="73">
        <v>27.57528703</v>
      </c>
      <c r="C29" s="74">
        <v>8740.01247661</v>
      </c>
      <c r="D29" s="75">
        <v>22871.15598253</v>
      </c>
      <c r="E29" s="73">
        <v>28.68890506</v>
      </c>
      <c r="F29" s="74">
        <v>17480.02495321</v>
      </c>
      <c r="G29" s="75">
        <v>28734.24768559</v>
      </c>
      <c r="H29" s="73">
        <v>8.73000336</v>
      </c>
      <c r="I29" s="74">
        <v>23228.03982533</v>
      </c>
      <c r="J29" s="74">
        <v>34450.21584529</v>
      </c>
    </row>
    <row r="30" spans="1:10" ht="15">
      <c r="A30" s="49">
        <v>1998</v>
      </c>
      <c r="B30" s="73">
        <v>31.86768246</v>
      </c>
      <c r="C30" s="74">
        <v>10062.8763681</v>
      </c>
      <c r="D30" s="75">
        <v>23672.72147239</v>
      </c>
      <c r="E30" s="73">
        <v>24.66304862</v>
      </c>
      <c r="F30" s="74">
        <v>20628.57423313</v>
      </c>
      <c r="G30" s="75">
        <v>29546.13496933</v>
      </c>
      <c r="H30" s="73">
        <v>8.09919449</v>
      </c>
      <c r="I30" s="74">
        <v>27003.37668712</v>
      </c>
      <c r="J30" s="74">
        <v>38313.27901841</v>
      </c>
    </row>
    <row r="31" spans="1:10" ht="15">
      <c r="A31" s="49">
        <v>1999</v>
      </c>
      <c r="B31" s="73">
        <v>31.73315838</v>
      </c>
      <c r="C31" s="74">
        <v>10484.49819495</v>
      </c>
      <c r="D31" s="75">
        <v>24829.82064982</v>
      </c>
      <c r="E31" s="73">
        <v>24.89382218</v>
      </c>
      <c r="F31" s="74">
        <v>19194.53458484</v>
      </c>
      <c r="G31" s="75">
        <v>29428.24779783</v>
      </c>
      <c r="H31" s="73">
        <v>5.67998211</v>
      </c>
      <c r="I31" s="74">
        <v>22676.72269555</v>
      </c>
      <c r="J31" s="74">
        <v>30760.14787004</v>
      </c>
    </row>
    <row r="32" spans="1:10" ht="15">
      <c r="A32" s="49">
        <v>2000</v>
      </c>
      <c r="B32" s="73">
        <v>27.79085135</v>
      </c>
      <c r="C32" s="74">
        <v>11377.225058</v>
      </c>
      <c r="D32" s="75">
        <v>24907.9962877</v>
      </c>
      <c r="E32" s="73">
        <v>25.08537772</v>
      </c>
      <c r="F32" s="74">
        <v>16358.82431555</v>
      </c>
      <c r="G32" s="75">
        <v>27828.15071926</v>
      </c>
      <c r="H32" s="73">
        <v>6.50777427</v>
      </c>
      <c r="I32" s="74">
        <v>23892.84983759</v>
      </c>
      <c r="J32" s="74">
        <v>37290.20955916</v>
      </c>
    </row>
    <row r="33" spans="1:10" ht="15">
      <c r="A33" s="49">
        <v>2001</v>
      </c>
      <c r="B33" s="73">
        <v>31.39869237</v>
      </c>
      <c r="C33" s="74">
        <v>10672.96934831</v>
      </c>
      <c r="D33" s="75">
        <v>25186.94831461</v>
      </c>
      <c r="E33" s="73">
        <v>23.53681076</v>
      </c>
      <c r="F33" s="74">
        <v>17599.38013483</v>
      </c>
      <c r="G33" s="75">
        <v>29342.79478652</v>
      </c>
      <c r="H33" s="73">
        <v>6.31003997</v>
      </c>
      <c r="I33" s="74">
        <v>19895.7214382</v>
      </c>
      <c r="J33" s="74">
        <v>33740.01617978</v>
      </c>
    </row>
    <row r="34" spans="1:10" ht="15">
      <c r="A34" s="49">
        <v>2002</v>
      </c>
      <c r="B34" s="73">
        <v>32.21016524</v>
      </c>
      <c r="C34" s="74">
        <v>10747.15464147</v>
      </c>
      <c r="D34" s="75">
        <v>24720.40262368</v>
      </c>
      <c r="E34" s="73">
        <v>21.8063934</v>
      </c>
      <c r="F34" s="74">
        <v>22484.65698722</v>
      </c>
      <c r="G34" s="75">
        <v>31992.25454141</v>
      </c>
      <c r="H34" s="73">
        <v>5.99658776</v>
      </c>
      <c r="I34" s="74">
        <v>22376.92584769</v>
      </c>
      <c r="J34" s="74">
        <v>36306.69198444</v>
      </c>
    </row>
    <row r="35" spans="1:10" ht="15">
      <c r="A35" s="49">
        <v>2003</v>
      </c>
      <c r="B35" s="73">
        <v>30.97704329</v>
      </c>
      <c r="C35" s="74">
        <v>12202.71311922</v>
      </c>
      <c r="D35" s="75">
        <v>27140.86776266</v>
      </c>
      <c r="E35" s="73">
        <v>23.49945295</v>
      </c>
      <c r="F35" s="74">
        <v>20287.0105607</v>
      </c>
      <c r="G35" s="75">
        <v>31142.340773</v>
      </c>
      <c r="H35" s="73">
        <v>6.60775481</v>
      </c>
      <c r="I35" s="74">
        <v>21608.97114861</v>
      </c>
      <c r="J35" s="74">
        <v>34660.1541644</v>
      </c>
    </row>
    <row r="36" spans="1:10" ht="15">
      <c r="A36" s="49">
        <v>2004</v>
      </c>
      <c r="B36" s="73">
        <v>32.18095433</v>
      </c>
      <c r="C36" s="74">
        <v>13589.26810754</v>
      </c>
      <c r="D36" s="75">
        <v>28064.79283079</v>
      </c>
      <c r="E36" s="73">
        <v>23.82232696</v>
      </c>
      <c r="F36" s="74">
        <v>21417.86821297</v>
      </c>
      <c r="G36" s="75">
        <v>32174.80788614</v>
      </c>
      <c r="H36" s="73">
        <v>6.71827481</v>
      </c>
      <c r="I36" s="74">
        <v>17725.13231418</v>
      </c>
      <c r="J36" s="74">
        <v>31978.47742752</v>
      </c>
    </row>
    <row r="37" spans="1:10" ht="15">
      <c r="A37" s="49">
        <v>2005</v>
      </c>
      <c r="B37" s="73">
        <v>33.53821811</v>
      </c>
      <c r="C37" s="74">
        <v>10804.81233933</v>
      </c>
      <c r="D37" s="75">
        <v>25801.89186632</v>
      </c>
      <c r="E37" s="73">
        <v>25.16947607</v>
      </c>
      <c r="F37" s="74">
        <v>18728.34138817</v>
      </c>
      <c r="G37" s="75">
        <v>29447.9157635</v>
      </c>
      <c r="H37" s="73">
        <v>5.80236617</v>
      </c>
      <c r="I37" s="74">
        <v>21931.96824679</v>
      </c>
      <c r="J37" s="74">
        <v>34123.99843702</v>
      </c>
    </row>
    <row r="38" spans="1:10" ht="15">
      <c r="A38" s="49">
        <v>2006</v>
      </c>
      <c r="B38" s="73">
        <v>32.06647108</v>
      </c>
      <c r="C38" s="74">
        <v>11462.29590931</v>
      </c>
      <c r="D38" s="75">
        <v>26008.82405126</v>
      </c>
      <c r="E38" s="73">
        <v>23.24741057</v>
      </c>
      <c r="F38" s="74">
        <v>19306.37310991</v>
      </c>
      <c r="G38" s="75">
        <v>30568.42409069</v>
      </c>
      <c r="H38" s="73">
        <v>4.82337468</v>
      </c>
      <c r="I38" s="74">
        <v>23891.29147363</v>
      </c>
      <c r="J38" s="74">
        <v>35277.63241005</v>
      </c>
    </row>
    <row r="39" spans="1:10" ht="15">
      <c r="A39" s="49">
        <v>2007</v>
      </c>
      <c r="B39" s="73">
        <v>35.26408463</v>
      </c>
      <c r="C39" s="74">
        <v>11189.25633543</v>
      </c>
      <c r="D39" s="75">
        <v>25881.87958839</v>
      </c>
      <c r="E39" s="73">
        <v>24.54374549</v>
      </c>
      <c r="F39" s="74">
        <v>20733.29749654</v>
      </c>
      <c r="G39" s="75">
        <v>32189.28490247</v>
      </c>
      <c r="H39" s="73">
        <v>4.46549906</v>
      </c>
      <c r="I39" s="74">
        <v>23084.56550453</v>
      </c>
      <c r="J39" s="74">
        <v>35954.90001536</v>
      </c>
    </row>
    <row r="40" spans="1:10" ht="15">
      <c r="A40" s="49">
        <v>2008</v>
      </c>
      <c r="B40" s="73">
        <v>31.49140894</v>
      </c>
      <c r="C40" s="74">
        <v>11090.67967004</v>
      </c>
      <c r="D40" s="75">
        <v>26505.36915659</v>
      </c>
      <c r="E40" s="73">
        <v>24.93639531</v>
      </c>
      <c r="F40" s="74">
        <v>20540.1137582</v>
      </c>
      <c r="G40" s="75">
        <v>33081.0227818</v>
      </c>
      <c r="H40" s="73">
        <v>5.43713061</v>
      </c>
      <c r="I40" s="74">
        <v>19679.47360099</v>
      </c>
      <c r="J40" s="74">
        <v>33035.13620181</v>
      </c>
    </row>
    <row r="41" spans="1:10" ht="15">
      <c r="A41" s="49">
        <v>2009</v>
      </c>
      <c r="B41" s="73">
        <v>32.55021492</v>
      </c>
      <c r="C41" s="74">
        <v>11250.12665223</v>
      </c>
      <c r="D41" s="75">
        <v>26584.81141252</v>
      </c>
      <c r="E41" s="73">
        <v>23.23798755</v>
      </c>
      <c r="F41" s="74">
        <v>24585.29409856</v>
      </c>
      <c r="G41" s="75">
        <v>36558.58131696</v>
      </c>
      <c r="H41" s="73">
        <v>5.11280262</v>
      </c>
      <c r="I41" s="74">
        <v>21759.77152712</v>
      </c>
      <c r="J41" s="74">
        <v>38932.66982239</v>
      </c>
    </row>
    <row r="42" spans="1:10" ht="15">
      <c r="A42" s="49">
        <v>2010</v>
      </c>
      <c r="B42" s="73">
        <v>29.62601916</v>
      </c>
      <c r="C42" s="74">
        <v>12752.65118712</v>
      </c>
      <c r="D42" s="75">
        <v>27710.01979217</v>
      </c>
      <c r="E42" s="73">
        <v>26.15648961</v>
      </c>
      <c r="F42" s="74">
        <v>21346.54969376</v>
      </c>
      <c r="G42" s="75">
        <v>32758.47986603</v>
      </c>
      <c r="H42" s="73">
        <v>6.18951272</v>
      </c>
      <c r="I42" s="74">
        <v>17926.98798431</v>
      </c>
      <c r="J42" s="74">
        <v>32674.38350194</v>
      </c>
    </row>
    <row r="43" spans="1:10" ht="15">
      <c r="A43" s="49">
        <v>2011</v>
      </c>
      <c r="B43" s="73">
        <v>31.19970778</v>
      </c>
      <c r="C43" s="74">
        <v>11172.34119847</v>
      </c>
      <c r="D43" s="75">
        <v>26334.65647123</v>
      </c>
      <c r="E43" s="73">
        <v>25.86116248</v>
      </c>
      <c r="F43" s="74">
        <v>20689.5207379</v>
      </c>
      <c r="G43" s="75">
        <v>32305.65215619</v>
      </c>
      <c r="H43" s="73">
        <v>5.49215494</v>
      </c>
      <c r="I43" s="74">
        <v>20724.69292315</v>
      </c>
      <c r="J43" s="74">
        <v>36557.34866783</v>
      </c>
    </row>
    <row r="44" spans="1:10" ht="15">
      <c r="A44" s="49">
        <v>2012</v>
      </c>
      <c r="B44" s="73">
        <v>28.89175444</v>
      </c>
      <c r="C44" s="74">
        <v>11701.75790272</v>
      </c>
      <c r="D44" s="75">
        <v>27472.67492309</v>
      </c>
      <c r="E44" s="73">
        <v>24.12087904</v>
      </c>
      <c r="F44" s="74">
        <v>22485.6909682</v>
      </c>
      <c r="G44" s="75">
        <v>32459.15010589</v>
      </c>
      <c r="H44" s="73">
        <v>5.01735879</v>
      </c>
      <c r="I44" s="74">
        <v>22894.74372271</v>
      </c>
      <c r="J44" s="74">
        <v>37973.73071057</v>
      </c>
    </row>
    <row r="45" spans="1:10" ht="15">
      <c r="A45" s="53">
        <v>2013</v>
      </c>
      <c r="B45" s="76">
        <v>29.77611642</v>
      </c>
      <c r="C45" s="77">
        <v>12000</v>
      </c>
      <c r="D45" s="78">
        <v>28380</v>
      </c>
      <c r="E45" s="76">
        <v>22.61769418</v>
      </c>
      <c r="F45" s="77">
        <v>20946</v>
      </c>
      <c r="G45" s="78">
        <v>32837.5</v>
      </c>
      <c r="H45" s="76">
        <v>5.47321273</v>
      </c>
      <c r="I45" s="77">
        <v>23100</v>
      </c>
      <c r="J45" s="77">
        <v>37739</v>
      </c>
    </row>
    <row r="46" spans="1:10" ht="15">
      <c r="A46" s="163" t="s">
        <v>181</v>
      </c>
      <c r="B46" s="163"/>
      <c r="C46" s="163"/>
      <c r="D46" s="163"/>
      <c r="E46" s="163"/>
      <c r="F46" s="163"/>
      <c r="G46" s="163"/>
      <c r="H46" s="163"/>
      <c r="I46" s="163"/>
      <c r="J46" s="163"/>
    </row>
    <row r="47" spans="1:10" ht="36" customHeight="1">
      <c r="A47" s="176" t="s">
        <v>824</v>
      </c>
      <c r="B47" s="168"/>
      <c r="C47" s="168"/>
      <c r="D47" s="168"/>
      <c r="E47" s="168"/>
      <c r="F47" s="168"/>
      <c r="G47" s="168"/>
      <c r="H47" s="168"/>
      <c r="I47" s="168"/>
      <c r="J47" s="168"/>
    </row>
    <row r="48" spans="1:10" ht="17.25">
      <c r="A48" s="168" t="s">
        <v>182</v>
      </c>
      <c r="B48" s="168"/>
      <c r="C48" s="168"/>
      <c r="D48" s="168"/>
      <c r="E48" s="168"/>
      <c r="F48" s="168"/>
      <c r="G48" s="168"/>
      <c r="H48" s="168"/>
      <c r="I48" s="168"/>
      <c r="J48" s="168"/>
    </row>
    <row r="49" spans="1:10" ht="15">
      <c r="A49" s="148" t="s">
        <v>95</v>
      </c>
      <c r="B49" s="148"/>
      <c r="C49" s="148"/>
      <c r="D49" s="148"/>
      <c r="E49" s="148"/>
      <c r="F49" s="148"/>
      <c r="G49" s="148"/>
      <c r="H49" s="148"/>
      <c r="I49" s="148"/>
      <c r="J49" s="148"/>
    </row>
  </sheetData>
  <sheetProtection/>
  <mergeCells count="9">
    <mergeCell ref="A2:J2"/>
    <mergeCell ref="A46:J46"/>
    <mergeCell ref="A47:J47"/>
    <mergeCell ref="A48:J48"/>
    <mergeCell ref="A49:J49"/>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
    </sheetView>
  </sheetViews>
  <sheetFormatPr defaultColWidth="8.421875" defaultRowHeight="15"/>
  <cols>
    <col min="1" max="1" width="24.7109375" style="21" customWidth="1"/>
    <col min="2" max="2" width="81.7109375" style="0" bestFit="1" customWidth="1"/>
    <col min="3" max="3" width="63.140625" style="0" bestFit="1" customWidth="1"/>
    <col min="4" max="4" width="24.7109375" style="0" customWidth="1"/>
  </cols>
  <sheetData>
    <row r="1" spans="1:4" s="21" customFormat="1" ht="15.75">
      <c r="A1" s="19" t="s">
        <v>140</v>
      </c>
      <c r="B1" s="20"/>
      <c r="C1" s="20"/>
      <c r="D1" s="20"/>
    </row>
    <row r="2" spans="2:4" s="21" customFormat="1" ht="15.75">
      <c r="B2" s="20"/>
      <c r="C2" s="20"/>
      <c r="D2" s="20"/>
    </row>
    <row r="3" spans="1:4" s="21" customFormat="1" ht="31.5">
      <c r="A3" s="134" t="s">
        <v>55</v>
      </c>
      <c r="B3" s="135" t="s">
        <v>56</v>
      </c>
      <c r="C3" s="135" t="s">
        <v>57</v>
      </c>
      <c r="D3" s="136" t="s">
        <v>58</v>
      </c>
    </row>
    <row r="4" ht="15.75">
      <c r="A4" s="22"/>
    </row>
    <row r="5" spans="1:4" ht="15.75">
      <c r="A5" s="39" t="s">
        <v>59</v>
      </c>
      <c r="B5" s="36" t="s">
        <v>97</v>
      </c>
      <c r="C5" s="36" t="s">
        <v>96</v>
      </c>
      <c r="D5" s="36" t="s">
        <v>125</v>
      </c>
    </row>
    <row r="6" spans="1:4" ht="15.75">
      <c r="A6" s="37" t="s">
        <v>60</v>
      </c>
      <c r="B6" s="33" t="s">
        <v>98</v>
      </c>
      <c r="C6" s="33" t="s">
        <v>99</v>
      </c>
      <c r="D6" s="33" t="s">
        <v>85</v>
      </c>
    </row>
    <row r="7" spans="1:4" ht="15.75">
      <c r="A7" s="37" t="s">
        <v>61</v>
      </c>
      <c r="B7" s="33" t="s">
        <v>100</v>
      </c>
      <c r="C7" s="33" t="s">
        <v>135</v>
      </c>
      <c r="D7" s="33" t="s">
        <v>85</v>
      </c>
    </row>
    <row r="8" spans="1:4" ht="15.75">
      <c r="A8" s="37" t="s">
        <v>62</v>
      </c>
      <c r="B8" s="33" t="s">
        <v>101</v>
      </c>
      <c r="C8" s="33" t="s">
        <v>135</v>
      </c>
      <c r="D8" s="33" t="s">
        <v>85</v>
      </c>
    </row>
    <row r="9" spans="1:4" ht="15.75">
      <c r="A9" s="37" t="s">
        <v>63</v>
      </c>
      <c r="B9" s="33" t="s">
        <v>102</v>
      </c>
      <c r="C9" s="33" t="s">
        <v>103</v>
      </c>
      <c r="D9" s="33" t="s">
        <v>85</v>
      </c>
    </row>
    <row r="10" spans="1:4" ht="15.75">
      <c r="A10" s="37" t="s">
        <v>64</v>
      </c>
      <c r="B10" s="33" t="s">
        <v>104</v>
      </c>
      <c r="C10" s="33" t="s">
        <v>105</v>
      </c>
      <c r="D10" s="33" t="s">
        <v>85</v>
      </c>
    </row>
    <row r="11" spans="1:4" ht="15.75">
      <c r="A11" s="37" t="s">
        <v>65</v>
      </c>
      <c r="B11" s="33" t="s">
        <v>106</v>
      </c>
      <c r="C11" s="33" t="s">
        <v>107</v>
      </c>
      <c r="D11" s="33" t="s">
        <v>85</v>
      </c>
    </row>
    <row r="12" spans="1:4" ht="15.75">
      <c r="A12" s="37" t="s">
        <v>66</v>
      </c>
      <c r="B12" s="33" t="s">
        <v>108</v>
      </c>
      <c r="C12" s="33" t="s">
        <v>105</v>
      </c>
      <c r="D12" s="33" t="s">
        <v>85</v>
      </c>
    </row>
    <row r="13" spans="1:4" ht="15.75">
      <c r="A13" s="37" t="s">
        <v>67</v>
      </c>
      <c r="B13" s="33" t="s">
        <v>109</v>
      </c>
      <c r="C13" s="33" t="s">
        <v>107</v>
      </c>
      <c r="D13" s="33" t="s">
        <v>85</v>
      </c>
    </row>
    <row r="14" spans="1:4" ht="15.75">
      <c r="A14" s="37" t="s">
        <v>68</v>
      </c>
      <c r="B14" s="33" t="s">
        <v>167</v>
      </c>
      <c r="C14" s="33" t="s">
        <v>110</v>
      </c>
      <c r="D14" s="33" t="s">
        <v>85</v>
      </c>
    </row>
    <row r="15" spans="1:4" ht="15.75">
      <c r="A15" s="37" t="s">
        <v>69</v>
      </c>
      <c r="B15" s="33" t="s">
        <v>111</v>
      </c>
      <c r="C15" s="33" t="s">
        <v>135</v>
      </c>
      <c r="D15" s="33" t="s">
        <v>85</v>
      </c>
    </row>
    <row r="16" spans="1:4" ht="15.75">
      <c r="A16" s="37" t="s">
        <v>70</v>
      </c>
      <c r="B16" s="33" t="s">
        <v>169</v>
      </c>
      <c r="C16" s="33" t="s">
        <v>135</v>
      </c>
      <c r="D16" s="33" t="s">
        <v>85</v>
      </c>
    </row>
    <row r="17" spans="1:4" ht="15.75">
      <c r="A17" s="37" t="s">
        <v>71</v>
      </c>
      <c r="B17" s="33" t="s">
        <v>122</v>
      </c>
      <c r="C17" s="36" t="s">
        <v>96</v>
      </c>
      <c r="D17" s="33" t="s">
        <v>146</v>
      </c>
    </row>
    <row r="18" spans="1:4" ht="15.75">
      <c r="A18" s="37" t="s">
        <v>72</v>
      </c>
      <c r="B18" s="33" t="s">
        <v>112</v>
      </c>
      <c r="C18" s="36" t="s">
        <v>96</v>
      </c>
      <c r="D18" s="33" t="s">
        <v>147</v>
      </c>
    </row>
    <row r="19" spans="1:4" ht="15.75">
      <c r="A19" s="37" t="s">
        <v>1</v>
      </c>
      <c r="B19" s="33" t="s">
        <v>168</v>
      </c>
      <c r="C19" s="36" t="s">
        <v>96</v>
      </c>
      <c r="D19" s="33" t="s">
        <v>31</v>
      </c>
    </row>
    <row r="20" spans="1:4" ht="15.75">
      <c r="A20" s="37" t="s">
        <v>73</v>
      </c>
      <c r="B20" s="33" t="s">
        <v>113</v>
      </c>
      <c r="C20" s="36" t="s">
        <v>96</v>
      </c>
      <c r="D20" s="33" t="s">
        <v>86</v>
      </c>
    </row>
    <row r="21" spans="1:4" ht="15.75">
      <c r="A21" s="37" t="s">
        <v>74</v>
      </c>
      <c r="B21" s="33" t="s">
        <v>114</v>
      </c>
      <c r="C21" s="36" t="s">
        <v>96</v>
      </c>
      <c r="D21" s="33" t="s">
        <v>170</v>
      </c>
    </row>
    <row r="22" spans="1:4" ht="15.75">
      <c r="A22" s="37" t="s">
        <v>7</v>
      </c>
      <c r="B22" s="33" t="s">
        <v>115</v>
      </c>
      <c r="C22" s="36" t="s">
        <v>96</v>
      </c>
      <c r="D22" s="33" t="s">
        <v>37</v>
      </c>
    </row>
    <row r="23" spans="1:4" ht="15.75">
      <c r="A23" s="37" t="s">
        <v>75</v>
      </c>
      <c r="B23" s="33" t="s">
        <v>118</v>
      </c>
      <c r="C23" s="36" t="s">
        <v>96</v>
      </c>
      <c r="D23" s="33" t="s">
        <v>87</v>
      </c>
    </row>
    <row r="24" spans="1:4" ht="15.75">
      <c r="A24" s="37" t="s">
        <v>78</v>
      </c>
      <c r="B24" s="33" t="s">
        <v>116</v>
      </c>
      <c r="C24" s="36" t="s">
        <v>96</v>
      </c>
      <c r="D24" s="33" t="s">
        <v>88</v>
      </c>
    </row>
    <row r="25" spans="1:4" ht="15.75">
      <c r="A25" s="37"/>
      <c r="B25" s="33"/>
      <c r="C25" s="33"/>
      <c r="D25" s="33"/>
    </row>
    <row r="26" spans="1:4" ht="15.75">
      <c r="A26" s="37" t="s">
        <v>76</v>
      </c>
      <c r="B26" s="33" t="s">
        <v>93</v>
      </c>
      <c r="C26" s="36" t="s">
        <v>142</v>
      </c>
      <c r="D26" s="33" t="s">
        <v>85</v>
      </c>
    </row>
    <row r="27" spans="1:4" ht="15.75">
      <c r="A27" s="37" t="s">
        <v>77</v>
      </c>
      <c r="B27" s="33" t="s">
        <v>117</v>
      </c>
      <c r="C27" s="36" t="s">
        <v>96</v>
      </c>
      <c r="D27" s="33" t="s">
        <v>31</v>
      </c>
    </row>
    <row r="28" spans="1:4" ht="15.75">
      <c r="A28" s="37" t="s">
        <v>17</v>
      </c>
      <c r="B28" s="33" t="s">
        <v>115</v>
      </c>
      <c r="C28" s="36" t="s">
        <v>96</v>
      </c>
      <c r="D28" s="33" t="s">
        <v>37</v>
      </c>
    </row>
    <row r="29" spans="1:4" ht="15.75">
      <c r="A29" s="37" t="s">
        <v>12</v>
      </c>
      <c r="B29" s="33" t="s">
        <v>119</v>
      </c>
      <c r="C29" s="36" t="s">
        <v>96</v>
      </c>
      <c r="D29" s="33" t="s">
        <v>87</v>
      </c>
    </row>
    <row r="30" spans="1:4" ht="15.75">
      <c r="A30" s="37" t="s">
        <v>18</v>
      </c>
      <c r="B30" s="33" t="s">
        <v>120</v>
      </c>
      <c r="C30" s="36" t="s">
        <v>96</v>
      </c>
      <c r="D30" s="33" t="s">
        <v>121</v>
      </c>
    </row>
    <row r="31" spans="1:4" ht="15.75">
      <c r="A31" s="37" t="s">
        <v>19</v>
      </c>
      <c r="B31" s="33" t="s">
        <v>20</v>
      </c>
      <c r="C31" s="36" t="s">
        <v>96</v>
      </c>
      <c r="D31" s="33" t="s">
        <v>47</v>
      </c>
    </row>
    <row r="32" spans="1:4" ht="15.75">
      <c r="A32" s="37" t="s">
        <v>25</v>
      </c>
      <c r="B32" s="33" t="s">
        <v>94</v>
      </c>
      <c r="C32" s="36" t="s">
        <v>96</v>
      </c>
      <c r="D32" s="33" t="s">
        <v>48</v>
      </c>
    </row>
    <row r="33" spans="1:4" ht="15.75">
      <c r="A33" s="38" t="s">
        <v>27</v>
      </c>
      <c r="B33" s="33" t="s">
        <v>123</v>
      </c>
      <c r="C33" s="36" t="s">
        <v>96</v>
      </c>
      <c r="D33" s="33" t="s">
        <v>49</v>
      </c>
    </row>
    <row r="34" spans="1:4" ht="15.75">
      <c r="A34" s="38" t="s">
        <v>29</v>
      </c>
      <c r="B34" s="33" t="s">
        <v>124</v>
      </c>
      <c r="C34" s="36" t="s">
        <v>96</v>
      </c>
      <c r="D34" s="33" t="s">
        <v>50</v>
      </c>
    </row>
  </sheetData>
  <sheetProtection/>
  <printOptions/>
  <pageMargins left="0.7" right="0.7" top="0.75" bottom="0.75" header="0.3" footer="0.3"/>
  <pageSetup fitToHeight="1" fitToWidth="1" horizontalDpi="600" verticalDpi="600" orientation="landscape" scale="63"/>
</worksheet>
</file>

<file path=xl/worksheets/sheet20.xml><?xml version="1.0" encoding="utf-8"?>
<worksheet xmlns="http://schemas.openxmlformats.org/spreadsheetml/2006/main" xmlns:r="http://schemas.openxmlformats.org/officeDocument/2006/relationships">
  <sheetPr>
    <pageSetUpPr fitToPage="1"/>
  </sheetPr>
  <dimension ref="A1:F44"/>
  <sheetViews>
    <sheetView zoomScaleSheetLayoutView="100" zoomScalePageLayoutView="0" workbookViewId="0" topLeftCell="A21">
      <selection activeCell="A44" sqref="A44:E44"/>
    </sheetView>
  </sheetViews>
  <sheetFormatPr defaultColWidth="11.421875" defaultRowHeight="15"/>
  <cols>
    <col min="1" max="1" width="9.421875" style="41" customWidth="1"/>
    <col min="2" max="3" width="20.7109375" style="42" customWidth="1"/>
    <col min="4" max="4" width="20.7109375" style="87" customWidth="1"/>
    <col min="5" max="5" width="20.7109375" style="42" customWidth="1"/>
    <col min="6" max="6" width="9.421875" style="41" customWidth="1"/>
    <col min="7" max="16384" width="11.421875" style="41" customWidth="1"/>
  </cols>
  <sheetData>
    <row r="1" spans="1:4" ht="15">
      <c r="A1" s="88" t="s">
        <v>47</v>
      </c>
      <c r="B1" s="4"/>
      <c r="C1" s="4"/>
      <c r="D1" s="5"/>
    </row>
    <row r="2" spans="1:4" ht="15">
      <c r="A2" s="117" t="s">
        <v>212</v>
      </c>
      <c r="B2" s="4"/>
      <c r="C2" s="4"/>
      <c r="D2" s="5"/>
    </row>
    <row r="3" spans="1:5" ht="45" customHeight="1">
      <c r="A3" s="82" t="s">
        <v>0</v>
      </c>
      <c r="B3" s="83" t="s">
        <v>21</v>
      </c>
      <c r="C3" s="83" t="s">
        <v>22</v>
      </c>
      <c r="D3" s="84" t="s">
        <v>23</v>
      </c>
      <c r="E3" s="85" t="s">
        <v>24</v>
      </c>
    </row>
    <row r="4" spans="1:6" ht="15">
      <c r="A4" s="123">
        <v>1975</v>
      </c>
      <c r="B4" s="28">
        <f>67.29602893/100</f>
        <v>0.6729602893000001</v>
      </c>
      <c r="C4" s="28">
        <f>19.14502208/100</f>
        <v>0.19145022080000001</v>
      </c>
      <c r="D4" s="28">
        <f>7.20706519/100</f>
        <v>0.0720706519</v>
      </c>
      <c r="E4" s="29">
        <f>6.35188381/100</f>
        <v>0.0635188381</v>
      </c>
      <c r="F4" s="6"/>
    </row>
    <row r="5" spans="1:6" ht="15">
      <c r="A5" s="124">
        <v>1976</v>
      </c>
      <c r="B5" s="7">
        <v>66.80029767</v>
      </c>
      <c r="C5" s="7">
        <v>19.65364825</v>
      </c>
      <c r="D5" s="7">
        <v>7.09010165</v>
      </c>
      <c r="E5" s="8">
        <v>6.45595243</v>
      </c>
      <c r="F5" s="86"/>
    </row>
    <row r="6" spans="1:6" ht="15">
      <c r="A6" s="124">
        <v>1977</v>
      </c>
      <c r="B6" s="7">
        <v>65.97974871</v>
      </c>
      <c r="C6" s="7">
        <v>19.95172267</v>
      </c>
      <c r="D6" s="7">
        <v>7.58147004</v>
      </c>
      <c r="E6" s="8">
        <v>6.48705858</v>
      </c>
      <c r="F6" s="86"/>
    </row>
    <row r="7" spans="1:6" ht="15">
      <c r="A7" s="124">
        <v>1978</v>
      </c>
      <c r="B7" s="7">
        <v>64.09456343</v>
      </c>
      <c r="C7" s="7">
        <v>21.30566192</v>
      </c>
      <c r="D7" s="7">
        <v>7.54036199</v>
      </c>
      <c r="E7" s="8">
        <v>7.05941266</v>
      </c>
      <c r="F7" s="86"/>
    </row>
    <row r="8" spans="1:6" ht="15">
      <c r="A8" s="124">
        <v>1979</v>
      </c>
      <c r="B8" s="7">
        <v>63.66357594</v>
      </c>
      <c r="C8" s="7">
        <v>21.97453396</v>
      </c>
      <c r="D8" s="7">
        <v>7.62305519</v>
      </c>
      <c r="E8" s="8">
        <v>6.73883491</v>
      </c>
      <c r="F8" s="86"/>
    </row>
    <row r="9" spans="1:6" ht="15">
      <c r="A9" s="124">
        <v>1980</v>
      </c>
      <c r="B9" s="7">
        <v>62.58940465</v>
      </c>
      <c r="C9" s="7">
        <v>22.92145385</v>
      </c>
      <c r="D9" s="7">
        <v>8.05597933</v>
      </c>
      <c r="E9" s="8">
        <v>6.43316218</v>
      </c>
      <c r="F9" s="86"/>
    </row>
    <row r="10" spans="1:6" ht="15">
      <c r="A10" s="124">
        <v>1981</v>
      </c>
      <c r="B10" s="7">
        <v>60.06425095</v>
      </c>
      <c r="C10" s="7">
        <v>24.55784296</v>
      </c>
      <c r="D10" s="7">
        <v>7.9910377</v>
      </c>
      <c r="E10" s="8">
        <v>7.38686839</v>
      </c>
      <c r="F10" s="86"/>
    </row>
    <row r="11" spans="1:6" ht="15">
      <c r="A11" s="124">
        <v>1982</v>
      </c>
      <c r="B11" s="7">
        <v>58.44477909</v>
      </c>
      <c r="C11" s="7">
        <v>25.57457185</v>
      </c>
      <c r="D11" s="7">
        <v>8.2994073</v>
      </c>
      <c r="E11" s="8">
        <v>7.68124176</v>
      </c>
      <c r="F11" s="86"/>
    </row>
    <row r="12" spans="1:6" ht="15">
      <c r="A12" s="124">
        <v>1983</v>
      </c>
      <c r="B12" s="7">
        <v>56.47682589</v>
      </c>
      <c r="C12" s="7">
        <v>27.15206626</v>
      </c>
      <c r="D12" s="7">
        <v>8.71220342</v>
      </c>
      <c r="E12" s="8">
        <v>7.65890443</v>
      </c>
      <c r="F12" s="86"/>
    </row>
    <row r="13" spans="1:6" ht="15">
      <c r="A13" s="124">
        <v>1984</v>
      </c>
      <c r="B13" s="7">
        <v>56.14962644</v>
      </c>
      <c r="C13" s="7">
        <v>27.02450783</v>
      </c>
      <c r="D13" s="7">
        <v>8.88642432</v>
      </c>
      <c r="E13" s="8">
        <v>7.93944141</v>
      </c>
      <c r="F13" s="86"/>
    </row>
    <row r="14" spans="1:6" ht="15">
      <c r="A14" s="124">
        <v>1985</v>
      </c>
      <c r="B14" s="7">
        <v>55.1839788</v>
      </c>
      <c r="C14" s="7">
        <v>27.75676422</v>
      </c>
      <c r="D14" s="7">
        <v>9.21544986</v>
      </c>
      <c r="E14" s="8">
        <v>7.84380712</v>
      </c>
      <c r="F14" s="86"/>
    </row>
    <row r="15" spans="1:6" ht="15">
      <c r="A15" s="124">
        <v>1986</v>
      </c>
      <c r="B15" s="7">
        <v>53.29487892</v>
      </c>
      <c r="C15" s="7">
        <v>28.98474752</v>
      </c>
      <c r="D15" s="7">
        <v>9.47340691</v>
      </c>
      <c r="E15" s="8">
        <v>8.24696666</v>
      </c>
      <c r="F15" s="86"/>
    </row>
    <row r="16" spans="1:6" ht="15">
      <c r="A16" s="124">
        <v>1987</v>
      </c>
      <c r="B16" s="7">
        <v>50.51567119</v>
      </c>
      <c r="C16" s="7">
        <v>31.76140072</v>
      </c>
      <c r="D16" s="7">
        <v>9.16031609</v>
      </c>
      <c r="E16" s="8">
        <v>8.562612</v>
      </c>
      <c r="F16" s="86"/>
    </row>
    <row r="17" spans="1:6" ht="15">
      <c r="A17" s="124">
        <v>1988</v>
      </c>
      <c r="B17" s="7">
        <v>49.31502431</v>
      </c>
      <c r="C17" s="7">
        <v>31.97394767</v>
      </c>
      <c r="D17" s="7">
        <v>9.68079232</v>
      </c>
      <c r="E17" s="8">
        <v>9.03023569</v>
      </c>
      <c r="F17" s="86"/>
    </row>
    <row r="18" spans="1:6" ht="15">
      <c r="A18" s="124">
        <v>1989</v>
      </c>
      <c r="B18" s="7">
        <v>48.76957969</v>
      </c>
      <c r="C18" s="7">
        <v>31.88458971</v>
      </c>
      <c r="D18" s="7">
        <v>10.00756127</v>
      </c>
      <c r="E18" s="8">
        <v>9.33826933</v>
      </c>
      <c r="F18" s="86"/>
    </row>
    <row r="19" spans="1:6" ht="15">
      <c r="A19" s="124">
        <v>1990</v>
      </c>
      <c r="B19" s="7">
        <v>45.90141427</v>
      </c>
      <c r="C19" s="7">
        <v>34.03415234</v>
      </c>
      <c r="D19" s="7">
        <v>10.5386193</v>
      </c>
      <c r="E19" s="8">
        <v>9.52581408</v>
      </c>
      <c r="F19" s="86"/>
    </row>
    <row r="20" spans="1:6" ht="15">
      <c r="A20" s="124">
        <v>1991</v>
      </c>
      <c r="B20" s="7">
        <v>43.95683085</v>
      </c>
      <c r="C20" s="7">
        <v>33.51918268</v>
      </c>
      <c r="D20" s="7">
        <v>13.29300747</v>
      </c>
      <c r="E20" s="8">
        <v>9.230979</v>
      </c>
      <c r="F20" s="86"/>
    </row>
    <row r="21" spans="1:6" ht="15">
      <c r="A21" s="124">
        <v>1992</v>
      </c>
      <c r="B21" s="7">
        <v>42.93128024</v>
      </c>
      <c r="C21" s="7">
        <v>34.02237551</v>
      </c>
      <c r="D21" s="7">
        <v>13.56548841</v>
      </c>
      <c r="E21" s="8">
        <v>9.48085584</v>
      </c>
      <c r="F21" s="86"/>
    </row>
    <row r="22" spans="1:6" ht="15">
      <c r="A22" s="124">
        <v>1993</v>
      </c>
      <c r="B22" s="7">
        <v>41.38270362</v>
      </c>
      <c r="C22" s="7">
        <v>34.00270511</v>
      </c>
      <c r="D22" s="7">
        <v>14.45305902</v>
      </c>
      <c r="E22" s="8">
        <v>10.16153224</v>
      </c>
      <c r="F22" s="86"/>
    </row>
    <row r="23" spans="1:6" ht="15">
      <c r="A23" s="124">
        <v>1994</v>
      </c>
      <c r="B23" s="7">
        <v>39.69582138</v>
      </c>
      <c r="C23" s="7">
        <v>33.6759178</v>
      </c>
      <c r="D23" s="7">
        <v>16.19845448</v>
      </c>
      <c r="E23" s="8">
        <v>10.42980634</v>
      </c>
      <c r="F23" s="86"/>
    </row>
    <row r="24" spans="1:6" ht="15">
      <c r="A24" s="124">
        <v>1995</v>
      </c>
      <c r="B24" s="7">
        <v>38.25737663</v>
      </c>
      <c r="C24" s="7">
        <v>33.94159593</v>
      </c>
      <c r="D24" s="7">
        <v>16.25146056</v>
      </c>
      <c r="E24" s="8">
        <v>11.54956689</v>
      </c>
      <c r="F24" s="86"/>
    </row>
    <row r="25" spans="1:6" ht="15">
      <c r="A25" s="124">
        <v>1996</v>
      </c>
      <c r="B25" s="7">
        <v>37.30416667</v>
      </c>
      <c r="C25" s="7">
        <v>34.56669493</v>
      </c>
      <c r="D25" s="7">
        <v>15.78083132</v>
      </c>
      <c r="E25" s="8">
        <v>12.34830707</v>
      </c>
      <c r="F25" s="86"/>
    </row>
    <row r="26" spans="1:6" ht="15">
      <c r="A26" s="124">
        <v>1997</v>
      </c>
      <c r="B26" s="7">
        <v>35.98025741</v>
      </c>
      <c r="C26" s="7">
        <v>35.05253886</v>
      </c>
      <c r="D26" s="7">
        <v>16.86963908</v>
      </c>
      <c r="E26" s="8">
        <v>12.09756466</v>
      </c>
      <c r="F26" s="86"/>
    </row>
    <row r="27" spans="1:6" ht="15">
      <c r="A27" s="124">
        <v>1998</v>
      </c>
      <c r="B27" s="7">
        <v>35.48611967</v>
      </c>
      <c r="C27" s="7">
        <v>35.0550162</v>
      </c>
      <c r="D27" s="7">
        <v>17.00183369</v>
      </c>
      <c r="E27" s="8">
        <v>12.45703043</v>
      </c>
      <c r="F27" s="86"/>
    </row>
    <row r="28" spans="1:6" ht="15">
      <c r="A28" s="124">
        <v>1999</v>
      </c>
      <c r="B28" s="7">
        <v>33.80553365</v>
      </c>
      <c r="C28" s="7">
        <v>36.36500954</v>
      </c>
      <c r="D28" s="7">
        <v>17.01954354</v>
      </c>
      <c r="E28" s="8">
        <v>12.80991327</v>
      </c>
      <c r="F28" s="86"/>
    </row>
    <row r="29" spans="1:6" ht="15">
      <c r="A29" s="124">
        <v>2000</v>
      </c>
      <c r="B29" s="7">
        <v>33.26893544</v>
      </c>
      <c r="C29" s="7">
        <v>35.76455687</v>
      </c>
      <c r="D29" s="7">
        <v>17.83566071</v>
      </c>
      <c r="E29" s="8">
        <v>13.13084699</v>
      </c>
      <c r="F29" s="86"/>
    </row>
    <row r="30" spans="1:6" ht="15">
      <c r="A30" s="124">
        <v>2001</v>
      </c>
      <c r="B30" s="7">
        <v>32.97977285</v>
      </c>
      <c r="C30" s="7">
        <v>35.78303622</v>
      </c>
      <c r="D30" s="7">
        <v>17.36769413</v>
      </c>
      <c r="E30" s="8">
        <v>13.86949681</v>
      </c>
      <c r="F30" s="86"/>
    </row>
    <row r="31" spans="1:6" ht="15">
      <c r="A31" s="124">
        <v>2002</v>
      </c>
      <c r="B31" s="7">
        <v>31.68512735</v>
      </c>
      <c r="C31" s="7">
        <v>36.29640183</v>
      </c>
      <c r="D31" s="7">
        <v>17.35413715</v>
      </c>
      <c r="E31" s="8">
        <v>14.66433367</v>
      </c>
      <c r="F31" s="86"/>
    </row>
    <row r="32" spans="1:6" ht="15">
      <c r="A32" s="124">
        <v>2003</v>
      </c>
      <c r="B32" s="7">
        <v>30.11831915</v>
      </c>
      <c r="C32" s="7">
        <v>36.73239359</v>
      </c>
      <c r="D32" s="7">
        <v>17.52816304</v>
      </c>
      <c r="E32" s="8">
        <v>15.62112421</v>
      </c>
      <c r="F32" s="86"/>
    </row>
    <row r="33" spans="1:6" ht="15">
      <c r="A33" s="124">
        <v>2004</v>
      </c>
      <c r="B33" s="7">
        <v>28.62725573</v>
      </c>
      <c r="C33" s="7">
        <v>37.79119952</v>
      </c>
      <c r="D33" s="7">
        <v>17.62526218</v>
      </c>
      <c r="E33" s="8">
        <v>15.95628258</v>
      </c>
      <c r="F33" s="86"/>
    </row>
    <row r="34" spans="1:6" ht="15">
      <c r="A34" s="124">
        <v>2005</v>
      </c>
      <c r="B34" s="7">
        <v>27.76796142</v>
      </c>
      <c r="C34" s="7">
        <v>37.48905399</v>
      </c>
      <c r="D34" s="7">
        <v>18.18211062</v>
      </c>
      <c r="E34" s="8">
        <v>16.56087397</v>
      </c>
      <c r="F34" s="86"/>
    </row>
    <row r="35" spans="1:6" ht="15">
      <c r="A35" s="124">
        <v>2006</v>
      </c>
      <c r="B35" s="7">
        <v>26.72939081</v>
      </c>
      <c r="C35" s="7">
        <v>38.62240415</v>
      </c>
      <c r="D35" s="7">
        <v>18.74323705</v>
      </c>
      <c r="E35" s="8">
        <v>15.90496799</v>
      </c>
      <c r="F35" s="86"/>
    </row>
    <row r="36" spans="1:6" ht="15">
      <c r="A36" s="124">
        <v>2007</v>
      </c>
      <c r="B36" s="7">
        <v>25.73365037</v>
      </c>
      <c r="C36" s="7">
        <v>38.51243709</v>
      </c>
      <c r="D36" s="7">
        <v>19.02428687</v>
      </c>
      <c r="E36" s="8">
        <v>16.72962568</v>
      </c>
      <c r="F36" s="86"/>
    </row>
    <row r="37" spans="1:6" ht="15">
      <c r="A37" s="124">
        <v>2008</v>
      </c>
      <c r="B37" s="7">
        <v>24.67213869</v>
      </c>
      <c r="C37" s="7">
        <v>38.26683138</v>
      </c>
      <c r="D37" s="7">
        <v>19.14303524</v>
      </c>
      <c r="E37" s="8">
        <v>17.91799468</v>
      </c>
      <c r="F37" s="86"/>
    </row>
    <row r="38" spans="1:6" ht="15">
      <c r="A38" s="124">
        <v>2009</v>
      </c>
      <c r="B38" s="7">
        <v>23.27823391</v>
      </c>
      <c r="C38" s="7">
        <v>38.53525232</v>
      </c>
      <c r="D38" s="7">
        <v>20.04732374</v>
      </c>
      <c r="E38" s="8">
        <v>18.13919003</v>
      </c>
      <c r="F38" s="86"/>
    </row>
    <row r="39" spans="1:6" ht="15">
      <c r="A39" s="124">
        <v>2010</v>
      </c>
      <c r="B39" s="7">
        <v>22.33136379</v>
      </c>
      <c r="C39" s="7">
        <v>38.49909302</v>
      </c>
      <c r="D39" s="7">
        <v>20.51641111</v>
      </c>
      <c r="E39" s="8">
        <v>18.65313208</v>
      </c>
      <c r="F39" s="86"/>
    </row>
    <row r="40" spans="1:6" ht="15">
      <c r="A40" s="124">
        <v>2011</v>
      </c>
      <c r="B40" s="7">
        <v>21.63848377</v>
      </c>
      <c r="C40" s="7">
        <v>37.92116161</v>
      </c>
      <c r="D40" s="7">
        <v>20.38022386</v>
      </c>
      <c r="E40" s="8">
        <v>20.06013076</v>
      </c>
      <c r="F40" s="86"/>
    </row>
    <row r="41" spans="1:6" ht="15">
      <c r="A41" s="124">
        <v>2012</v>
      </c>
      <c r="B41" s="7">
        <v>20.18849507</v>
      </c>
      <c r="C41" s="7">
        <v>37.91113319</v>
      </c>
      <c r="D41" s="7">
        <v>21.20031568</v>
      </c>
      <c r="E41" s="8">
        <v>20.70005607</v>
      </c>
      <c r="F41" s="86"/>
    </row>
    <row r="42" spans="1:6" ht="15">
      <c r="A42" s="125">
        <v>2013</v>
      </c>
      <c r="B42" s="26">
        <v>19.13324878</v>
      </c>
      <c r="C42" s="26">
        <v>37.23404088</v>
      </c>
      <c r="D42" s="26">
        <v>22.00293886</v>
      </c>
      <c r="E42" s="27">
        <v>21.62977148</v>
      </c>
      <c r="F42" s="86"/>
    </row>
    <row r="43" spans="1:6" ht="45" customHeight="1">
      <c r="A43" s="177" t="s">
        <v>825</v>
      </c>
      <c r="B43" s="163"/>
      <c r="C43" s="163"/>
      <c r="D43" s="163"/>
      <c r="E43" s="163"/>
      <c r="F43" s="86"/>
    </row>
    <row r="44" spans="1:5" ht="15">
      <c r="A44" s="178" t="s">
        <v>95</v>
      </c>
      <c r="B44" s="178"/>
      <c r="C44" s="178"/>
      <c r="D44" s="178"/>
      <c r="E44" s="178"/>
    </row>
  </sheetData>
  <sheetProtection/>
  <mergeCells count="2">
    <mergeCell ref="A43:E43"/>
    <mergeCell ref="A44:E44"/>
  </mergeCells>
  <printOptions/>
  <pageMargins left="0.7" right="0.7" top="0.75" bottom="0.75" header="0.3" footer="0.3"/>
  <pageSetup fitToHeight="1" fitToWidth="1" horizontalDpi="600" verticalDpi="600" orientation="portrait" scale="98"/>
</worksheet>
</file>

<file path=xl/worksheets/sheet21.xml><?xml version="1.0" encoding="utf-8"?>
<worksheet xmlns="http://schemas.openxmlformats.org/spreadsheetml/2006/main" xmlns:r="http://schemas.openxmlformats.org/officeDocument/2006/relationships">
  <sheetPr>
    <pageSetUpPr fitToPage="1"/>
  </sheetPr>
  <dimension ref="A1:J51"/>
  <sheetViews>
    <sheetView zoomScaleSheetLayoutView="100" zoomScalePageLayoutView="0" workbookViewId="0" topLeftCell="A40">
      <selection activeCell="A48" sqref="A48:G48"/>
    </sheetView>
  </sheetViews>
  <sheetFormatPr defaultColWidth="8.421875" defaultRowHeight="15"/>
  <cols>
    <col min="1" max="1" width="9.421875" style="31" customWidth="1"/>
    <col min="2" max="7" width="14.28125" style="31" customWidth="1"/>
    <col min="8" max="16384" width="8.421875" style="31" customWidth="1"/>
  </cols>
  <sheetData>
    <row r="1" spans="1:7" ht="15">
      <c r="A1" s="17" t="s">
        <v>48</v>
      </c>
      <c r="B1" s="17"/>
      <c r="C1" s="17"/>
      <c r="D1" s="40"/>
      <c r="E1" s="40"/>
      <c r="F1" s="40"/>
      <c r="G1" s="40"/>
    </row>
    <row r="2" spans="1:7" ht="17.25">
      <c r="A2" s="17" t="s">
        <v>226</v>
      </c>
      <c r="B2" s="17"/>
      <c r="C2" s="17"/>
      <c r="D2" s="40"/>
      <c r="E2" s="40"/>
      <c r="F2" s="40"/>
      <c r="G2" s="40"/>
    </row>
    <row r="3" spans="1:7" ht="15" customHeight="1">
      <c r="A3" s="9" t="s">
        <v>227</v>
      </c>
      <c r="B3" s="10"/>
      <c r="C3" s="10"/>
      <c r="D3" s="40"/>
      <c r="E3" s="40"/>
      <c r="F3" s="40"/>
      <c r="G3" s="40"/>
    </row>
    <row r="4" spans="1:7" ht="15" customHeight="1">
      <c r="A4" s="47"/>
      <c r="B4" s="171" t="s">
        <v>26</v>
      </c>
      <c r="C4" s="173"/>
      <c r="D4" s="173"/>
      <c r="E4" s="173"/>
      <c r="F4" s="173"/>
      <c r="G4" s="173"/>
    </row>
    <row r="5" spans="1:7" ht="15" customHeight="1">
      <c r="A5" s="49"/>
      <c r="B5" s="179" t="s">
        <v>143</v>
      </c>
      <c r="C5" s="180"/>
      <c r="D5" s="179" t="s">
        <v>144</v>
      </c>
      <c r="E5" s="180"/>
      <c r="F5" s="181" t="s">
        <v>145</v>
      </c>
      <c r="G5" s="182"/>
    </row>
    <row r="6" spans="1:7" ht="30">
      <c r="A6" s="69" t="s">
        <v>0</v>
      </c>
      <c r="B6" s="71" t="s">
        <v>9</v>
      </c>
      <c r="C6" s="71" t="s">
        <v>10</v>
      </c>
      <c r="D6" s="71" t="s">
        <v>9</v>
      </c>
      <c r="E6" s="71" t="s">
        <v>10</v>
      </c>
      <c r="F6" s="71" t="s">
        <v>9</v>
      </c>
      <c r="G6" s="95" t="s">
        <v>10</v>
      </c>
    </row>
    <row r="7" spans="1:7" ht="15">
      <c r="A7" s="49">
        <v>1975</v>
      </c>
      <c r="B7" s="30">
        <f>21.3048/100</f>
        <v>0.21304800000000002</v>
      </c>
      <c r="C7" s="11">
        <v>4861.76</v>
      </c>
      <c r="D7" s="30">
        <f>16.7701/100</f>
        <v>0.167701</v>
      </c>
      <c r="E7" s="12">
        <v>7105.32</v>
      </c>
      <c r="F7" s="30">
        <f>19.0544/100</f>
        <v>0.19054400000000002</v>
      </c>
      <c r="G7" s="11">
        <v>7405.91</v>
      </c>
    </row>
    <row r="8" spans="1:7" ht="15">
      <c r="A8" s="49">
        <v>1976</v>
      </c>
      <c r="B8" s="73">
        <v>22.1333</v>
      </c>
      <c r="C8" s="13">
        <v>4933.18</v>
      </c>
      <c r="D8" s="73">
        <v>17.1776</v>
      </c>
      <c r="E8" s="14">
        <v>7054.45</v>
      </c>
      <c r="F8" s="73">
        <v>19.7758</v>
      </c>
      <c r="G8" s="13">
        <v>7399.77</v>
      </c>
    </row>
    <row r="9" spans="1:7" ht="15">
      <c r="A9" s="49">
        <v>1977</v>
      </c>
      <c r="B9" s="73">
        <v>22.7043</v>
      </c>
      <c r="C9" s="13">
        <v>4762.4</v>
      </c>
      <c r="D9" s="73">
        <v>17.4041</v>
      </c>
      <c r="E9" s="14">
        <v>6681.98</v>
      </c>
      <c r="F9" s="73">
        <v>20.395</v>
      </c>
      <c r="G9" s="13">
        <v>6885.87</v>
      </c>
    </row>
    <row r="10" spans="1:7" ht="15">
      <c r="A10" s="49">
        <v>1978</v>
      </c>
      <c r="B10" s="73">
        <v>23.6468</v>
      </c>
      <c r="C10" s="13">
        <v>4840.19</v>
      </c>
      <c r="D10" s="73">
        <v>17.6911</v>
      </c>
      <c r="E10" s="14">
        <v>7177.02</v>
      </c>
      <c r="F10" s="73">
        <v>21.0711</v>
      </c>
      <c r="G10" s="13">
        <v>7563.81</v>
      </c>
    </row>
    <row r="11" spans="1:7" ht="15">
      <c r="A11" s="49">
        <v>1979</v>
      </c>
      <c r="B11" s="73">
        <v>24.5547</v>
      </c>
      <c r="C11" s="13">
        <v>4295.44</v>
      </c>
      <c r="D11" s="73">
        <v>17.9025</v>
      </c>
      <c r="E11" s="14">
        <v>6343.04</v>
      </c>
      <c r="F11" s="73">
        <v>21.571</v>
      </c>
      <c r="G11" s="13">
        <v>6662.78</v>
      </c>
    </row>
    <row r="12" spans="1:7" ht="15">
      <c r="A12" s="49">
        <v>1980</v>
      </c>
      <c r="B12" s="73">
        <v>24.7256</v>
      </c>
      <c r="C12" s="13">
        <v>4319.97</v>
      </c>
      <c r="D12" s="73">
        <v>17.7336</v>
      </c>
      <c r="E12" s="14">
        <v>6448.89</v>
      </c>
      <c r="F12" s="73">
        <v>21.7147</v>
      </c>
      <c r="G12" s="13">
        <v>6776.42</v>
      </c>
    </row>
    <row r="13" spans="1:7" ht="15">
      <c r="A13" s="49">
        <v>1981</v>
      </c>
      <c r="B13" s="73">
        <v>25.4465</v>
      </c>
      <c r="C13" s="13">
        <v>4011.58</v>
      </c>
      <c r="D13" s="73">
        <v>18.0338</v>
      </c>
      <c r="E13" s="14">
        <v>5914.92</v>
      </c>
      <c r="F13" s="73">
        <v>22.3923</v>
      </c>
      <c r="G13" s="13">
        <v>6185.54</v>
      </c>
    </row>
    <row r="14" spans="1:7" ht="15">
      <c r="A14" s="49">
        <v>1982</v>
      </c>
      <c r="B14" s="73">
        <v>25.7186</v>
      </c>
      <c r="C14" s="13">
        <v>3959.94</v>
      </c>
      <c r="D14" s="73">
        <v>18.5883</v>
      </c>
      <c r="E14" s="14">
        <v>5661.87</v>
      </c>
      <c r="F14" s="73">
        <v>22.7577</v>
      </c>
      <c r="G14" s="13">
        <v>5777.42</v>
      </c>
    </row>
    <row r="15" spans="1:7" ht="15">
      <c r="A15" s="49">
        <v>1983</v>
      </c>
      <c r="B15" s="73">
        <v>27.5605</v>
      </c>
      <c r="C15" s="13">
        <v>4159.66</v>
      </c>
      <c r="D15" s="73">
        <v>19.8863</v>
      </c>
      <c r="E15" s="14">
        <v>6005.39</v>
      </c>
      <c r="F15" s="73">
        <v>24.2842</v>
      </c>
      <c r="G15" s="13">
        <v>6336.29</v>
      </c>
    </row>
    <row r="16" spans="1:7" ht="15">
      <c r="A16" s="49">
        <v>1984</v>
      </c>
      <c r="B16" s="73">
        <v>27.3879</v>
      </c>
      <c r="C16" s="13">
        <v>4066.62</v>
      </c>
      <c r="D16" s="73">
        <v>20.1348</v>
      </c>
      <c r="E16" s="14">
        <v>5854.49</v>
      </c>
      <c r="F16" s="73">
        <v>24.4276</v>
      </c>
      <c r="G16" s="13">
        <v>6257.55</v>
      </c>
    </row>
    <row r="17" spans="1:7" ht="15">
      <c r="A17" s="49">
        <v>1985</v>
      </c>
      <c r="B17" s="73">
        <v>28.1241</v>
      </c>
      <c r="C17" s="13">
        <v>4192.66</v>
      </c>
      <c r="D17" s="73">
        <v>20.6923</v>
      </c>
      <c r="E17" s="14">
        <v>6041.59</v>
      </c>
      <c r="F17" s="73">
        <v>25.0705</v>
      </c>
      <c r="G17" s="13">
        <v>6356.26</v>
      </c>
    </row>
    <row r="18" spans="1:7" ht="15">
      <c r="A18" s="49">
        <v>1986</v>
      </c>
      <c r="B18" s="73">
        <v>29.8488</v>
      </c>
      <c r="C18" s="13">
        <v>4264.91</v>
      </c>
      <c r="D18" s="73">
        <v>22.1318</v>
      </c>
      <c r="E18" s="14">
        <v>5783.22</v>
      </c>
      <c r="F18" s="73">
        <v>26.8123</v>
      </c>
      <c r="G18" s="13">
        <v>6397.37</v>
      </c>
    </row>
    <row r="19" spans="1:7" ht="15">
      <c r="A19" s="49">
        <v>1987</v>
      </c>
      <c r="B19" s="73">
        <v>30.7552</v>
      </c>
      <c r="C19" s="13">
        <v>4680.37</v>
      </c>
      <c r="D19" s="73">
        <v>22.8193</v>
      </c>
      <c r="E19" s="14">
        <v>6270.66</v>
      </c>
      <c r="F19" s="73">
        <v>27.7283</v>
      </c>
      <c r="G19" s="13">
        <v>6768.53</v>
      </c>
    </row>
    <row r="20" spans="1:7" ht="15">
      <c r="A20" s="49">
        <v>1988</v>
      </c>
      <c r="B20" s="73">
        <v>32.4908</v>
      </c>
      <c r="C20" s="13">
        <v>4464.28</v>
      </c>
      <c r="D20" s="73">
        <v>24.1467</v>
      </c>
      <c r="E20" s="14">
        <v>6164.11</v>
      </c>
      <c r="F20" s="73">
        <v>29.2645</v>
      </c>
      <c r="G20" s="13">
        <v>6749.85</v>
      </c>
    </row>
    <row r="21" spans="1:7" ht="15">
      <c r="A21" s="49">
        <v>1989</v>
      </c>
      <c r="B21" s="73">
        <v>32.9532</v>
      </c>
      <c r="C21" s="13">
        <v>4515.79</v>
      </c>
      <c r="D21" s="73">
        <v>24.3375</v>
      </c>
      <c r="E21" s="14">
        <v>6346.57</v>
      </c>
      <c r="F21" s="73">
        <v>29.7112</v>
      </c>
      <c r="G21" s="13">
        <v>6773.69</v>
      </c>
    </row>
    <row r="22" spans="1:7" ht="15">
      <c r="A22" s="49">
        <v>1990</v>
      </c>
      <c r="B22" s="73">
        <v>33.9865</v>
      </c>
      <c r="C22" s="13">
        <v>4698.84</v>
      </c>
      <c r="D22" s="73">
        <v>25.5476</v>
      </c>
      <c r="E22" s="14">
        <v>6471.24</v>
      </c>
      <c r="F22" s="73">
        <v>30.6292</v>
      </c>
      <c r="G22" s="13">
        <v>7064.44</v>
      </c>
    </row>
    <row r="23" spans="1:7" ht="15">
      <c r="A23" s="49">
        <v>1991</v>
      </c>
      <c r="B23" s="73">
        <v>35.55</v>
      </c>
      <c r="C23" s="13">
        <v>4690.68</v>
      </c>
      <c r="D23" s="73">
        <v>26.8354</v>
      </c>
      <c r="E23" s="14">
        <v>6304.61</v>
      </c>
      <c r="F23" s="73">
        <v>32.2597</v>
      </c>
      <c r="G23" s="13">
        <v>7211.15</v>
      </c>
    </row>
    <row r="24" spans="1:7" ht="15">
      <c r="A24" s="49">
        <v>1992</v>
      </c>
      <c r="B24" s="73">
        <v>35.6561</v>
      </c>
      <c r="C24" s="13">
        <v>4851.62</v>
      </c>
      <c r="D24" s="73">
        <v>26.9729</v>
      </c>
      <c r="E24" s="14">
        <v>6655.36</v>
      </c>
      <c r="F24" s="73">
        <v>32.5236</v>
      </c>
      <c r="G24" s="13">
        <v>7319.9</v>
      </c>
    </row>
    <row r="25" spans="1:7" ht="15">
      <c r="A25" s="49">
        <v>1993</v>
      </c>
      <c r="B25" s="73">
        <v>35.4396</v>
      </c>
      <c r="C25" s="13">
        <v>4851.19</v>
      </c>
      <c r="D25" s="73">
        <v>26.764</v>
      </c>
      <c r="E25" s="14">
        <v>6468.25</v>
      </c>
      <c r="F25" s="73">
        <v>32.5837</v>
      </c>
      <c r="G25" s="13">
        <v>7115.08</v>
      </c>
    </row>
    <row r="26" spans="1:7" ht="15">
      <c r="A26" s="49">
        <v>1994</v>
      </c>
      <c r="B26" s="73">
        <v>34.1218</v>
      </c>
      <c r="C26" s="13">
        <v>4733.19</v>
      </c>
      <c r="D26" s="73">
        <v>25.825</v>
      </c>
      <c r="E26" s="14">
        <v>6475</v>
      </c>
      <c r="F26" s="73">
        <v>30.9946</v>
      </c>
      <c r="G26" s="13">
        <v>7099.78</v>
      </c>
    </row>
    <row r="27" spans="1:7" ht="15">
      <c r="A27" s="49">
        <v>1995</v>
      </c>
      <c r="B27" s="73">
        <v>34.2392</v>
      </c>
      <c r="C27" s="13">
        <v>4915.07</v>
      </c>
      <c r="D27" s="73">
        <v>25.9171</v>
      </c>
      <c r="E27" s="14">
        <v>6761.66</v>
      </c>
      <c r="F27" s="73">
        <v>31.0442</v>
      </c>
      <c r="G27" s="13">
        <v>7349.63</v>
      </c>
    </row>
    <row r="28" spans="1:7" ht="15">
      <c r="A28" s="49">
        <v>1996</v>
      </c>
      <c r="B28" s="73">
        <v>34.533</v>
      </c>
      <c r="C28" s="13">
        <v>5579.06</v>
      </c>
      <c r="D28" s="73">
        <v>26.0479</v>
      </c>
      <c r="E28" s="14">
        <v>7487.92</v>
      </c>
      <c r="F28" s="73">
        <v>31.4223</v>
      </c>
      <c r="G28" s="13">
        <v>7957.32</v>
      </c>
    </row>
    <row r="29" spans="1:7" ht="15">
      <c r="A29" s="49">
        <v>1997</v>
      </c>
      <c r="B29" s="73">
        <v>33.2365</v>
      </c>
      <c r="C29" s="13">
        <v>5244.01</v>
      </c>
      <c r="D29" s="73">
        <v>24.9806</v>
      </c>
      <c r="E29" s="14">
        <v>7079.41</v>
      </c>
      <c r="F29" s="73">
        <v>30.1602</v>
      </c>
      <c r="G29" s="13">
        <v>7429.01</v>
      </c>
    </row>
    <row r="30" spans="1:7" ht="15">
      <c r="A30" s="49">
        <v>1998</v>
      </c>
      <c r="B30" s="73">
        <v>34.5925</v>
      </c>
      <c r="C30" s="13">
        <v>5500.95</v>
      </c>
      <c r="D30" s="73">
        <v>26.4731</v>
      </c>
      <c r="E30" s="14">
        <v>7305.95</v>
      </c>
      <c r="F30" s="73">
        <v>31.7116</v>
      </c>
      <c r="G30" s="13">
        <v>7735.72</v>
      </c>
    </row>
    <row r="31" spans="1:7" ht="15">
      <c r="A31" s="49">
        <v>1999</v>
      </c>
      <c r="B31" s="73">
        <v>35.7579</v>
      </c>
      <c r="C31" s="13">
        <v>5900.82</v>
      </c>
      <c r="D31" s="73">
        <v>27.3791</v>
      </c>
      <c r="E31" s="14">
        <v>7586.77</v>
      </c>
      <c r="F31" s="73">
        <v>32.9341</v>
      </c>
      <c r="G31" s="13">
        <v>8328.59</v>
      </c>
    </row>
    <row r="32" spans="1:7" ht="15">
      <c r="A32" s="49">
        <v>2000</v>
      </c>
      <c r="B32" s="73">
        <v>32.6678</v>
      </c>
      <c r="C32" s="13">
        <v>6038.06</v>
      </c>
      <c r="D32" s="73">
        <v>24.9795</v>
      </c>
      <c r="E32" s="14">
        <v>8126.59</v>
      </c>
      <c r="F32" s="73">
        <v>30.0606</v>
      </c>
      <c r="G32" s="13">
        <v>8386.64</v>
      </c>
    </row>
    <row r="33" spans="1:7" ht="15">
      <c r="A33" s="49">
        <v>2001</v>
      </c>
      <c r="B33" s="73">
        <v>33.0451</v>
      </c>
      <c r="C33" s="13">
        <v>5926.8</v>
      </c>
      <c r="D33" s="73">
        <v>25.184</v>
      </c>
      <c r="E33" s="14">
        <v>7870.92</v>
      </c>
      <c r="F33" s="73">
        <v>30.4933</v>
      </c>
      <c r="G33" s="13">
        <v>8154.27</v>
      </c>
    </row>
    <row r="34" spans="1:7" ht="15">
      <c r="A34" s="49">
        <v>2002</v>
      </c>
      <c r="B34" s="73">
        <v>33.4447</v>
      </c>
      <c r="C34" s="13">
        <v>5622.79</v>
      </c>
      <c r="D34" s="73">
        <v>25.3208</v>
      </c>
      <c r="E34" s="14">
        <v>7741.07</v>
      </c>
      <c r="F34" s="73">
        <v>30.5894</v>
      </c>
      <c r="G34" s="13">
        <v>7834.52</v>
      </c>
    </row>
    <row r="35" spans="1:7" ht="15">
      <c r="A35" s="49">
        <v>2003</v>
      </c>
      <c r="B35" s="73">
        <v>34.5519</v>
      </c>
      <c r="C35" s="13">
        <v>6101.36</v>
      </c>
      <c r="D35" s="73">
        <v>26.5405</v>
      </c>
      <c r="E35" s="14">
        <v>7962.27</v>
      </c>
      <c r="F35" s="73">
        <v>32.0193</v>
      </c>
      <c r="G35" s="13">
        <v>8450.38</v>
      </c>
    </row>
    <row r="36" spans="1:7" ht="15">
      <c r="A36" s="49">
        <v>2004</v>
      </c>
      <c r="B36" s="73">
        <v>34.3038</v>
      </c>
      <c r="C36" s="13">
        <v>5908.38</v>
      </c>
      <c r="D36" s="73">
        <v>26.2741</v>
      </c>
      <c r="E36" s="14">
        <v>7991.08</v>
      </c>
      <c r="F36" s="73">
        <v>31.8701</v>
      </c>
      <c r="G36" s="13">
        <v>8508.06</v>
      </c>
    </row>
    <row r="37" spans="1:7" ht="15">
      <c r="A37" s="49">
        <v>2005</v>
      </c>
      <c r="B37" s="73">
        <v>34.2778</v>
      </c>
      <c r="C37" s="13">
        <v>6122.73</v>
      </c>
      <c r="D37" s="73">
        <v>26.256</v>
      </c>
      <c r="E37" s="14">
        <v>7923.53</v>
      </c>
      <c r="F37" s="73">
        <v>31.7818</v>
      </c>
      <c r="G37" s="13">
        <v>8643.85</v>
      </c>
    </row>
    <row r="38" spans="1:7" ht="15">
      <c r="A38" s="49">
        <v>2006</v>
      </c>
      <c r="B38" s="73">
        <v>34.3254</v>
      </c>
      <c r="C38" s="13">
        <v>6214.5</v>
      </c>
      <c r="D38" s="73">
        <v>26.3413</v>
      </c>
      <c r="E38" s="14">
        <v>8286</v>
      </c>
      <c r="F38" s="73">
        <v>31.8251</v>
      </c>
      <c r="G38" s="13">
        <v>8658.87</v>
      </c>
    </row>
    <row r="39" spans="1:7" ht="15">
      <c r="A39" s="49">
        <v>2007</v>
      </c>
      <c r="B39" s="73">
        <v>33.6478</v>
      </c>
      <c r="C39" s="13">
        <v>6051.88</v>
      </c>
      <c r="D39" s="73">
        <v>25.4801</v>
      </c>
      <c r="E39" s="14">
        <v>8069.18</v>
      </c>
      <c r="F39" s="73">
        <v>30.8061</v>
      </c>
      <c r="G39" s="13">
        <v>8432.29</v>
      </c>
    </row>
    <row r="40" spans="1:7" ht="15">
      <c r="A40" s="49">
        <v>2008</v>
      </c>
      <c r="B40" s="73">
        <v>33.5748</v>
      </c>
      <c r="C40" s="13">
        <v>6146.67</v>
      </c>
      <c r="D40" s="73">
        <v>26.0622</v>
      </c>
      <c r="E40" s="14">
        <v>7729.22</v>
      </c>
      <c r="F40" s="73">
        <v>30.8008</v>
      </c>
      <c r="G40" s="13">
        <v>8464.47</v>
      </c>
    </row>
    <row r="41" spans="1:7" ht="15">
      <c r="A41" s="49">
        <v>2009</v>
      </c>
      <c r="B41" s="73">
        <v>33.9761</v>
      </c>
      <c r="C41" s="13">
        <v>6495.45</v>
      </c>
      <c r="D41" s="73">
        <v>25.8698</v>
      </c>
      <c r="E41" s="14">
        <v>8444.09</v>
      </c>
      <c r="F41" s="73">
        <v>31.4576</v>
      </c>
      <c r="G41" s="13">
        <v>9093.64</v>
      </c>
    </row>
    <row r="42" spans="1:7" ht="15">
      <c r="A42" s="49">
        <v>2010</v>
      </c>
      <c r="B42" s="73">
        <v>31.4457</v>
      </c>
      <c r="C42" s="13">
        <v>6427.75</v>
      </c>
      <c r="D42" s="73">
        <v>24.2353</v>
      </c>
      <c r="E42" s="14">
        <v>8523.19</v>
      </c>
      <c r="F42" s="73">
        <v>29.5464</v>
      </c>
      <c r="G42" s="13">
        <v>8998.85</v>
      </c>
    </row>
    <row r="43" spans="1:7" ht="15">
      <c r="A43" s="49">
        <v>2011</v>
      </c>
      <c r="B43" s="73">
        <v>33.253</v>
      </c>
      <c r="C43" s="13">
        <v>6517.2</v>
      </c>
      <c r="D43" s="73">
        <v>24.8701</v>
      </c>
      <c r="E43" s="14">
        <v>8689.6</v>
      </c>
      <c r="F43" s="73">
        <v>30.6114</v>
      </c>
      <c r="G43" s="13">
        <v>9347.53</v>
      </c>
    </row>
    <row r="44" spans="1:7" ht="15">
      <c r="A44" s="49">
        <v>2012</v>
      </c>
      <c r="B44" s="73">
        <v>31.7808</v>
      </c>
      <c r="C44" s="13">
        <v>6459.37</v>
      </c>
      <c r="D44" s="73">
        <v>24.3873</v>
      </c>
      <c r="E44" s="14">
        <v>8596.21</v>
      </c>
      <c r="F44" s="73">
        <v>29.4337</v>
      </c>
      <c r="G44" s="13">
        <v>9035.79</v>
      </c>
    </row>
    <row r="45" spans="1:7" ht="15">
      <c r="A45" s="53">
        <v>2013</v>
      </c>
      <c r="B45" s="76">
        <v>33.2723</v>
      </c>
      <c r="C45" s="15">
        <v>6640</v>
      </c>
      <c r="D45" s="76">
        <v>25.4103</v>
      </c>
      <c r="E45" s="16">
        <v>8460</v>
      </c>
      <c r="F45" s="76">
        <v>30.5132</v>
      </c>
      <c r="G45" s="15">
        <v>9228</v>
      </c>
    </row>
    <row r="46" spans="1:10" ht="15" customHeight="1">
      <c r="A46" s="163" t="s">
        <v>181</v>
      </c>
      <c r="B46" s="163"/>
      <c r="C46" s="163"/>
      <c r="D46" s="163"/>
      <c r="E46" s="163"/>
      <c r="F46" s="163"/>
      <c r="G46" s="163"/>
      <c r="H46" s="58"/>
      <c r="I46" s="58"/>
      <c r="J46" s="58"/>
    </row>
    <row r="47" spans="1:10" s="57" customFormat="1" ht="54" customHeight="1">
      <c r="A47" s="183" t="s">
        <v>820</v>
      </c>
      <c r="B47" s="183"/>
      <c r="C47" s="183"/>
      <c r="D47" s="183"/>
      <c r="E47" s="183"/>
      <c r="F47" s="183"/>
      <c r="G47" s="183"/>
      <c r="H47" s="138"/>
      <c r="I47" s="138"/>
      <c r="J47" s="138"/>
    </row>
    <row r="48" spans="1:10" ht="30" customHeight="1">
      <c r="A48" s="183" t="s">
        <v>182</v>
      </c>
      <c r="B48" s="183"/>
      <c r="C48" s="183"/>
      <c r="D48" s="183"/>
      <c r="E48" s="183"/>
      <c r="F48" s="183"/>
      <c r="G48" s="183"/>
      <c r="H48" s="91"/>
      <c r="I48" s="91"/>
      <c r="J48" s="91"/>
    </row>
    <row r="49" spans="1:10" ht="17.25">
      <c r="A49" s="42" t="s">
        <v>184</v>
      </c>
      <c r="B49" s="141"/>
      <c r="C49" s="141"/>
      <c r="D49" s="141"/>
      <c r="E49" s="141"/>
      <c r="F49" s="141"/>
      <c r="G49" s="141"/>
      <c r="H49" s="90"/>
      <c r="I49" s="90"/>
      <c r="J49" s="90"/>
    </row>
    <row r="50" spans="1:10" ht="15">
      <c r="A50" s="178" t="s">
        <v>185</v>
      </c>
      <c r="B50" s="178"/>
      <c r="C50" s="178"/>
      <c r="D50" s="178"/>
      <c r="E50" s="178"/>
      <c r="F50" s="178"/>
      <c r="G50" s="178"/>
      <c r="H50" s="90"/>
      <c r="I50" s="90"/>
      <c r="J50" s="90"/>
    </row>
    <row r="51" spans="1:10" ht="15">
      <c r="A51" s="178" t="s">
        <v>95</v>
      </c>
      <c r="B51" s="178"/>
      <c r="C51" s="178"/>
      <c r="D51" s="178"/>
      <c r="E51" s="178"/>
      <c r="F51" s="178"/>
      <c r="G51" s="178"/>
      <c r="H51" s="90"/>
      <c r="I51" s="90"/>
      <c r="J51" s="90"/>
    </row>
  </sheetData>
  <sheetProtection/>
  <mergeCells count="9">
    <mergeCell ref="A51:G51"/>
    <mergeCell ref="A46:G46"/>
    <mergeCell ref="A50:G50"/>
    <mergeCell ref="B4:G4"/>
    <mergeCell ref="B5:C5"/>
    <mergeCell ref="D5:E5"/>
    <mergeCell ref="F5:G5"/>
    <mergeCell ref="A47:G47"/>
    <mergeCell ref="A48:G48"/>
  </mergeCells>
  <printOptions/>
  <pageMargins left="0.7" right="0.7" top="0.75" bottom="0.75" header="0.3" footer="0.3"/>
  <pageSetup fitToHeight="1" fitToWidth="1" horizontalDpi="600" verticalDpi="600" orientation="portrait" scale="86"/>
</worksheet>
</file>

<file path=xl/worksheets/sheet22.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39">
      <selection activeCell="A47" sqref="A47:M47"/>
    </sheetView>
  </sheetViews>
  <sheetFormatPr defaultColWidth="8.421875" defaultRowHeight="15"/>
  <cols>
    <col min="1" max="1" width="8.421875" style="31" customWidth="1"/>
    <col min="2" max="2" width="11.7109375" style="31" customWidth="1"/>
    <col min="3" max="3" width="8.421875" style="31" customWidth="1"/>
    <col min="4" max="4" width="11.7109375" style="31" customWidth="1"/>
    <col min="5" max="5" width="8.421875" style="31" customWidth="1"/>
    <col min="6" max="6" width="11.7109375" style="31" customWidth="1"/>
    <col min="7" max="7" width="8.421875" style="31" customWidth="1"/>
    <col min="8" max="8" width="11.7109375" style="31" customWidth="1"/>
    <col min="9" max="9" width="9.7109375" style="31" bestFit="1" customWidth="1"/>
    <col min="10" max="10" width="11.7109375" style="31" customWidth="1"/>
    <col min="11" max="11" width="9.7109375" style="31" bestFit="1" customWidth="1"/>
    <col min="12" max="12" width="11.7109375" style="31" customWidth="1"/>
    <col min="13" max="13" width="9.7109375" style="31" bestFit="1" customWidth="1"/>
    <col min="14" max="16384" width="8.421875" style="31" customWidth="1"/>
  </cols>
  <sheetData>
    <row r="1" spans="1:3" ht="15">
      <c r="A1" s="2" t="s">
        <v>49</v>
      </c>
      <c r="B1" s="2"/>
      <c r="C1" s="2"/>
    </row>
    <row r="2" spans="1:3" ht="17.25">
      <c r="A2" s="92" t="s">
        <v>228</v>
      </c>
      <c r="B2" s="92"/>
      <c r="C2" s="92"/>
    </row>
    <row r="3" spans="1:3" ht="17.25">
      <c r="A3" s="139" t="s">
        <v>229</v>
      </c>
      <c r="B3" s="89"/>
      <c r="C3" s="89"/>
    </row>
    <row r="4" spans="1:13" ht="15">
      <c r="A4" s="47"/>
      <c r="B4" s="159" t="s">
        <v>126</v>
      </c>
      <c r="C4" s="159"/>
      <c r="D4" s="171" t="s">
        <v>15</v>
      </c>
      <c r="E4" s="172"/>
      <c r="F4" s="171" t="s">
        <v>89</v>
      </c>
      <c r="G4" s="172"/>
      <c r="H4" s="171" t="s">
        <v>90</v>
      </c>
      <c r="I4" s="172"/>
      <c r="J4" s="171" t="s">
        <v>91</v>
      </c>
      <c r="K4" s="172"/>
      <c r="L4" s="171" t="s">
        <v>16</v>
      </c>
      <c r="M4" s="173"/>
    </row>
    <row r="5" spans="1:13" ht="45">
      <c r="A5" s="69" t="s">
        <v>0</v>
      </c>
      <c r="B5" s="71" t="s">
        <v>9</v>
      </c>
      <c r="C5" s="71" t="s">
        <v>92</v>
      </c>
      <c r="D5" s="70" t="s">
        <v>9</v>
      </c>
      <c r="E5" s="71" t="s">
        <v>92</v>
      </c>
      <c r="F5" s="70" t="s">
        <v>9</v>
      </c>
      <c r="G5" s="71" t="s">
        <v>92</v>
      </c>
      <c r="H5" s="70" t="s">
        <v>9</v>
      </c>
      <c r="I5" s="71" t="s">
        <v>92</v>
      </c>
      <c r="J5" s="70" t="s">
        <v>9</v>
      </c>
      <c r="K5" s="71" t="s">
        <v>92</v>
      </c>
      <c r="L5" s="70" t="s">
        <v>9</v>
      </c>
      <c r="M5" s="95" t="s">
        <v>92</v>
      </c>
    </row>
    <row r="6" spans="1:13" ht="15">
      <c r="A6" s="49">
        <v>1975</v>
      </c>
      <c r="B6" s="25">
        <f>21.30481956/100</f>
        <v>0.2130481956</v>
      </c>
      <c r="C6" s="11">
        <v>4861.76238806</v>
      </c>
      <c r="D6" s="25">
        <f>1.87698076/100</f>
        <v>0.0187698076</v>
      </c>
      <c r="E6" s="11">
        <v>1492.07313433</v>
      </c>
      <c r="F6" s="25">
        <f>6.83781317/100</f>
        <v>0.06837813170000001</v>
      </c>
      <c r="G6" s="11">
        <v>2064.94208955</v>
      </c>
      <c r="H6" s="25">
        <f>19.67354902/100</f>
        <v>0.1967354902</v>
      </c>
      <c r="I6" s="11">
        <v>2613.85074627</v>
      </c>
      <c r="J6" s="25">
        <f>37.59616636/100</f>
        <v>0.3759616636</v>
      </c>
      <c r="K6" s="11">
        <v>4994.63313433</v>
      </c>
      <c r="L6" s="25">
        <f>40.52770784/100</f>
        <v>0.4052770784</v>
      </c>
      <c r="M6" s="11">
        <v>9237.7841791</v>
      </c>
    </row>
    <row r="7" spans="1:13" ht="15">
      <c r="A7" s="49">
        <v>1976</v>
      </c>
      <c r="B7" s="73">
        <v>22.13329378</v>
      </c>
      <c r="C7" s="74">
        <v>4933.18309859</v>
      </c>
      <c r="D7" s="73">
        <v>1.70182688</v>
      </c>
      <c r="E7" s="74">
        <v>1282.62760563</v>
      </c>
      <c r="F7" s="73">
        <v>8.37675076</v>
      </c>
      <c r="G7" s="74">
        <v>1356.62535211</v>
      </c>
      <c r="H7" s="73">
        <v>19.27823439</v>
      </c>
      <c r="I7" s="74">
        <v>2466.5915493</v>
      </c>
      <c r="J7" s="73">
        <v>39.18345783</v>
      </c>
      <c r="K7" s="74">
        <v>4933.18309859</v>
      </c>
      <c r="L7" s="73">
        <v>42.10445998</v>
      </c>
      <c r="M7" s="74">
        <v>9866.36619718</v>
      </c>
    </row>
    <row r="8" spans="1:13" ht="15">
      <c r="A8" s="49">
        <v>1977</v>
      </c>
      <c r="B8" s="73">
        <v>22.70425174</v>
      </c>
      <c r="C8" s="74">
        <v>4762.40448105</v>
      </c>
      <c r="D8" s="73">
        <v>2.16845739</v>
      </c>
      <c r="E8" s="74">
        <v>1211.75881384</v>
      </c>
      <c r="F8" s="73">
        <v>8.53904509</v>
      </c>
      <c r="G8" s="74">
        <v>1923.42668863</v>
      </c>
      <c r="H8" s="73">
        <v>21.75967825</v>
      </c>
      <c r="I8" s="74">
        <v>2500.45469522</v>
      </c>
      <c r="J8" s="73">
        <v>39.40153048</v>
      </c>
      <c r="K8" s="74">
        <v>4808.56672158</v>
      </c>
      <c r="L8" s="73">
        <v>41.56564935</v>
      </c>
      <c r="M8" s="74">
        <v>9694.07051071</v>
      </c>
    </row>
    <row r="9" spans="1:13" ht="15">
      <c r="A9" s="49">
        <v>1978</v>
      </c>
      <c r="B9" s="73">
        <v>23.64675419</v>
      </c>
      <c r="C9" s="74">
        <v>4840.19411043</v>
      </c>
      <c r="D9" s="73">
        <v>2.48536253</v>
      </c>
      <c r="E9" s="74">
        <v>1676.07165644</v>
      </c>
      <c r="F9" s="73">
        <v>8.29109031</v>
      </c>
      <c r="G9" s="74">
        <v>1504.16687117</v>
      </c>
      <c r="H9" s="73">
        <v>22.69503314</v>
      </c>
      <c r="I9" s="74">
        <v>2900.89325153</v>
      </c>
      <c r="J9" s="73">
        <v>40.74885469</v>
      </c>
      <c r="K9" s="74">
        <v>5071.19116564</v>
      </c>
      <c r="L9" s="73">
        <v>43.95362658</v>
      </c>
      <c r="M9" s="74">
        <v>9033.95460123</v>
      </c>
    </row>
    <row r="10" spans="1:13" ht="15">
      <c r="A10" s="49">
        <v>1979</v>
      </c>
      <c r="B10" s="73">
        <v>24.55473691</v>
      </c>
      <c r="C10" s="74">
        <v>4295.44011065</v>
      </c>
      <c r="D10" s="73">
        <v>3.61445179</v>
      </c>
      <c r="E10" s="74">
        <v>1366.14373444</v>
      </c>
      <c r="F10" s="73">
        <v>9.90808352</v>
      </c>
      <c r="G10" s="74">
        <v>1614.82710927</v>
      </c>
      <c r="H10" s="73">
        <v>27.37376727</v>
      </c>
      <c r="I10" s="74">
        <v>2596.6419917</v>
      </c>
      <c r="J10" s="73">
        <v>41.44008792</v>
      </c>
      <c r="K10" s="74">
        <v>4844.4813278</v>
      </c>
      <c r="L10" s="73">
        <v>40.17005825</v>
      </c>
      <c r="M10" s="74">
        <v>7944.94937759</v>
      </c>
    </row>
    <row r="11" spans="1:13" ht="15">
      <c r="A11" s="49">
        <v>1980</v>
      </c>
      <c r="B11" s="73">
        <v>24.72559688</v>
      </c>
      <c r="C11" s="74">
        <v>4319.96517533</v>
      </c>
      <c r="D11" s="73">
        <v>3.47475154</v>
      </c>
      <c r="E11" s="74">
        <v>1626.33983071</v>
      </c>
      <c r="F11" s="73">
        <v>9.26977625</v>
      </c>
      <c r="G11" s="74">
        <v>1694.10399033</v>
      </c>
      <c r="H11" s="73">
        <v>25.45308746</v>
      </c>
      <c r="I11" s="74">
        <v>2823.50665054</v>
      </c>
      <c r="J11" s="73">
        <v>45.13220516</v>
      </c>
      <c r="K11" s="74">
        <v>4438.55245466</v>
      </c>
      <c r="L11" s="73">
        <v>39.98873755</v>
      </c>
      <c r="M11" s="74">
        <v>7550.05678356</v>
      </c>
    </row>
    <row r="12" spans="1:13" ht="15">
      <c r="A12" s="49">
        <v>1981</v>
      </c>
      <c r="B12" s="73">
        <v>25.44651686</v>
      </c>
      <c r="C12" s="74">
        <v>4011.57810155</v>
      </c>
      <c r="D12" s="73">
        <v>3.75083261</v>
      </c>
      <c r="E12" s="74">
        <v>1546.38410596</v>
      </c>
      <c r="F12" s="73">
        <v>11.88186223</v>
      </c>
      <c r="G12" s="74">
        <v>1159.78807947</v>
      </c>
      <c r="H12" s="73">
        <v>27.44271562</v>
      </c>
      <c r="I12" s="74">
        <v>2577.30684327</v>
      </c>
      <c r="J12" s="73">
        <v>42.08156668</v>
      </c>
      <c r="K12" s="74">
        <v>4639.15231788</v>
      </c>
      <c r="L12" s="73">
        <v>41.80694308</v>
      </c>
      <c r="M12" s="74">
        <v>7422.64370861</v>
      </c>
    </row>
    <row r="13" spans="1:13" ht="15">
      <c r="A13" s="49">
        <v>1982</v>
      </c>
      <c r="B13" s="73">
        <v>25.71858979</v>
      </c>
      <c r="C13" s="74">
        <v>3959.93896907</v>
      </c>
      <c r="D13" s="73">
        <v>4.58198175</v>
      </c>
      <c r="E13" s="74">
        <v>1444.35463918</v>
      </c>
      <c r="F13" s="73">
        <v>12.33764711</v>
      </c>
      <c r="G13" s="74">
        <v>1455.18729897</v>
      </c>
      <c r="H13" s="73">
        <v>29.94353098</v>
      </c>
      <c r="I13" s="74">
        <v>2587.80206186</v>
      </c>
      <c r="J13" s="73">
        <v>41.65458718</v>
      </c>
      <c r="K13" s="74">
        <v>4413.70705155</v>
      </c>
      <c r="L13" s="73">
        <v>39.72511408</v>
      </c>
      <c r="M13" s="74">
        <v>7423.98284536</v>
      </c>
    </row>
    <row r="14" spans="1:13" ht="15">
      <c r="A14" s="49">
        <v>1983</v>
      </c>
      <c r="B14" s="73">
        <v>27.56048354</v>
      </c>
      <c r="C14" s="74">
        <v>4159.65668342</v>
      </c>
      <c r="D14" s="73">
        <v>4.73629929</v>
      </c>
      <c r="E14" s="74">
        <v>1408.06432161</v>
      </c>
      <c r="F14" s="73">
        <v>13.11021308</v>
      </c>
      <c r="G14" s="74">
        <v>1545.35059296</v>
      </c>
      <c r="H14" s="73">
        <v>32.73186805</v>
      </c>
      <c r="I14" s="74">
        <v>2520.43513568</v>
      </c>
      <c r="J14" s="73">
        <v>46.13338197</v>
      </c>
      <c r="K14" s="74">
        <v>4785.0719196</v>
      </c>
      <c r="L14" s="73">
        <v>40.60287768</v>
      </c>
      <c r="M14" s="74">
        <v>8166.77306533</v>
      </c>
    </row>
    <row r="15" spans="1:13" ht="15">
      <c r="A15" s="49">
        <v>1984</v>
      </c>
      <c r="B15" s="73">
        <v>27.38786212</v>
      </c>
      <c r="C15" s="74">
        <v>4066.61739634</v>
      </c>
      <c r="D15" s="73">
        <v>4.85021319</v>
      </c>
      <c r="E15" s="74">
        <v>945.72497589</v>
      </c>
      <c r="F15" s="73">
        <v>15.87845388</v>
      </c>
      <c r="G15" s="74">
        <v>1686.54287367</v>
      </c>
      <c r="H15" s="73">
        <v>33.75167763</v>
      </c>
      <c r="I15" s="74">
        <v>3053.34063645</v>
      </c>
      <c r="J15" s="73">
        <v>43.95073647</v>
      </c>
      <c r="K15" s="74">
        <v>4874.98707811</v>
      </c>
      <c r="L15" s="73">
        <v>37.91160993</v>
      </c>
      <c r="M15" s="74">
        <v>7340.62719383</v>
      </c>
    </row>
    <row r="16" spans="1:13" ht="15">
      <c r="A16" s="49">
        <v>1985</v>
      </c>
      <c r="B16" s="73">
        <v>28.12411797</v>
      </c>
      <c r="C16" s="74">
        <v>4192.65546468</v>
      </c>
      <c r="D16" s="73">
        <v>4.72545218</v>
      </c>
      <c r="E16" s="74">
        <v>1024.29263941</v>
      </c>
      <c r="F16" s="73">
        <v>14.91002168</v>
      </c>
      <c r="G16" s="74">
        <v>1549.45962825</v>
      </c>
      <c r="H16" s="73">
        <v>35.1310051</v>
      </c>
      <c r="I16" s="74">
        <v>2994.75390335</v>
      </c>
      <c r="J16" s="73">
        <v>46.72629727</v>
      </c>
      <c r="K16" s="74">
        <v>5208.26765799</v>
      </c>
      <c r="L16" s="73">
        <v>38.47511093</v>
      </c>
      <c r="M16" s="74">
        <v>7782.01992565</v>
      </c>
    </row>
    <row r="17" spans="1:13" ht="15">
      <c r="A17" s="49">
        <v>1986</v>
      </c>
      <c r="B17" s="73">
        <v>29.84877438</v>
      </c>
      <c r="C17" s="74">
        <v>4264.91324201</v>
      </c>
      <c r="D17" s="73">
        <v>5.62878364</v>
      </c>
      <c r="E17" s="74">
        <v>1279.4739726</v>
      </c>
      <c r="F17" s="73">
        <v>15.273605</v>
      </c>
      <c r="G17" s="74">
        <v>1829.64778082</v>
      </c>
      <c r="H17" s="73">
        <v>33.8989606</v>
      </c>
      <c r="I17" s="74">
        <v>2942.79013699</v>
      </c>
      <c r="J17" s="73">
        <v>50.98760639</v>
      </c>
      <c r="K17" s="74">
        <v>5233.04854795</v>
      </c>
      <c r="L17" s="73">
        <v>42.89595855</v>
      </c>
      <c r="M17" s="74">
        <v>8086.27550685</v>
      </c>
    </row>
    <row r="18" spans="1:13" ht="15">
      <c r="A18" s="49">
        <v>1987</v>
      </c>
      <c r="B18" s="73">
        <v>30.75515635</v>
      </c>
      <c r="C18" s="74">
        <v>4680.36651982</v>
      </c>
      <c r="D18" s="73">
        <v>6.33964038</v>
      </c>
      <c r="E18" s="74">
        <v>1324.9037533</v>
      </c>
      <c r="F18" s="73">
        <v>16.82487682</v>
      </c>
      <c r="G18" s="74">
        <v>1828.94322467</v>
      </c>
      <c r="H18" s="73">
        <v>36.52124807</v>
      </c>
      <c r="I18" s="74">
        <v>3324.60320705</v>
      </c>
      <c r="J18" s="73">
        <v>48.50996121</v>
      </c>
      <c r="K18" s="74">
        <v>5801.59718062</v>
      </c>
      <c r="L18" s="73">
        <v>45.0677199</v>
      </c>
      <c r="M18" s="74">
        <v>8912.24077533</v>
      </c>
    </row>
    <row r="19" spans="1:13" ht="15">
      <c r="A19" s="49">
        <v>1988</v>
      </c>
      <c r="B19" s="73">
        <v>32.49078077</v>
      </c>
      <c r="C19" s="74">
        <v>4464.27986441</v>
      </c>
      <c r="D19" s="73">
        <v>6.61106305</v>
      </c>
      <c r="E19" s="74">
        <v>1104.19688136</v>
      </c>
      <c r="F19" s="73">
        <v>20.16151875</v>
      </c>
      <c r="G19" s="74">
        <v>1814.60311864</v>
      </c>
      <c r="H19" s="73">
        <v>39.20640006</v>
      </c>
      <c r="I19" s="74">
        <v>3325.45315254</v>
      </c>
      <c r="J19" s="73">
        <v>49.78736266</v>
      </c>
      <c r="K19" s="74">
        <v>5633.77871186</v>
      </c>
      <c r="L19" s="73">
        <v>46.08582023</v>
      </c>
      <c r="M19" s="74">
        <v>8607.98644068</v>
      </c>
    </row>
    <row r="20" spans="1:13" ht="15">
      <c r="A20" s="49">
        <v>1989</v>
      </c>
      <c r="B20" s="73">
        <v>32.95321545</v>
      </c>
      <c r="C20" s="74">
        <v>4515.79049154</v>
      </c>
      <c r="D20" s="73">
        <v>6.22938833</v>
      </c>
      <c r="E20" s="74">
        <v>1128.94762288</v>
      </c>
      <c r="F20" s="73">
        <v>18.7470887</v>
      </c>
      <c r="G20" s="74">
        <v>1975.65834005</v>
      </c>
      <c r="H20" s="73">
        <v>38.04887393</v>
      </c>
      <c r="I20" s="74">
        <v>3383.07970991</v>
      </c>
      <c r="J20" s="73">
        <v>52.18351396</v>
      </c>
      <c r="K20" s="74">
        <v>5193.15906527</v>
      </c>
      <c r="L20" s="73">
        <v>49.01575194</v>
      </c>
      <c r="M20" s="74">
        <v>9050.39677679</v>
      </c>
    </row>
    <row r="21" spans="1:13" ht="15">
      <c r="A21" s="49">
        <v>1990</v>
      </c>
      <c r="B21" s="73">
        <v>33.9864986</v>
      </c>
      <c r="C21" s="74">
        <v>4698.84107775</v>
      </c>
      <c r="D21" s="73">
        <v>6.25005347</v>
      </c>
      <c r="E21" s="74">
        <v>1168.41878368</v>
      </c>
      <c r="F21" s="73">
        <v>19.59925409</v>
      </c>
      <c r="G21" s="74">
        <v>1898.23113164</v>
      </c>
      <c r="H21" s="73">
        <v>42.5889384</v>
      </c>
      <c r="I21" s="74">
        <v>3602.32498845</v>
      </c>
      <c r="J21" s="73">
        <v>50.01715931</v>
      </c>
      <c r="K21" s="74">
        <v>5931.97228637</v>
      </c>
      <c r="L21" s="73">
        <v>50.94144673</v>
      </c>
      <c r="M21" s="74">
        <v>10035.81856813</v>
      </c>
    </row>
    <row r="22" spans="1:13" ht="15">
      <c r="A22" s="49">
        <v>1991</v>
      </c>
      <c r="B22" s="73">
        <v>35.5500071</v>
      </c>
      <c r="C22" s="74">
        <v>4690.68329412</v>
      </c>
      <c r="D22" s="73">
        <v>7.58307471</v>
      </c>
      <c r="E22" s="74">
        <v>1524.64376471</v>
      </c>
      <c r="F22" s="73">
        <v>22.27506045</v>
      </c>
      <c r="G22" s="74">
        <v>2045.73541176</v>
      </c>
      <c r="H22" s="73">
        <v>42.2017932</v>
      </c>
      <c r="I22" s="74">
        <v>3433.88235294</v>
      </c>
      <c r="J22" s="73">
        <v>52.13880577</v>
      </c>
      <c r="K22" s="74">
        <v>5974.95529412</v>
      </c>
      <c r="L22" s="73">
        <v>53.02731022</v>
      </c>
      <c r="M22" s="74">
        <v>10301.64705882</v>
      </c>
    </row>
    <row r="23" spans="1:13" ht="15">
      <c r="A23" s="49">
        <v>1992</v>
      </c>
      <c r="B23" s="73">
        <v>35.6560743</v>
      </c>
      <c r="C23" s="74">
        <v>4851.62019971</v>
      </c>
      <c r="D23" s="73">
        <v>6.59124773</v>
      </c>
      <c r="E23" s="74">
        <v>1249.12981455</v>
      </c>
      <c r="F23" s="73">
        <v>20.89475089</v>
      </c>
      <c r="G23" s="74">
        <v>1998.60770328</v>
      </c>
      <c r="H23" s="73">
        <v>42.45035946</v>
      </c>
      <c r="I23" s="74">
        <v>3607.48690442</v>
      </c>
      <c r="J23" s="73">
        <v>54.77665359</v>
      </c>
      <c r="K23" s="74">
        <v>5945.85791726</v>
      </c>
      <c r="L23" s="73">
        <v>52.97855348</v>
      </c>
      <c r="M23" s="74">
        <v>10132.94105563</v>
      </c>
    </row>
    <row r="24" spans="1:13" ht="15">
      <c r="A24" s="49">
        <v>1993</v>
      </c>
      <c r="B24" s="73">
        <v>35.43960142</v>
      </c>
      <c r="C24" s="74">
        <v>4851.19113573</v>
      </c>
      <c r="D24" s="73">
        <v>7.81100047</v>
      </c>
      <c r="E24" s="74">
        <v>1455.35734072</v>
      </c>
      <c r="F24" s="73">
        <v>19.57955195</v>
      </c>
      <c r="G24" s="74">
        <v>1786.04686981</v>
      </c>
      <c r="H24" s="73">
        <v>43.48331362</v>
      </c>
      <c r="I24" s="74">
        <v>3274.55401662</v>
      </c>
      <c r="J24" s="73">
        <v>55.66632641</v>
      </c>
      <c r="K24" s="74">
        <v>6140.79944598</v>
      </c>
      <c r="L24" s="73">
        <v>49.99348444</v>
      </c>
      <c r="M24" s="74">
        <v>10273.20576177</v>
      </c>
    </row>
    <row r="25" spans="1:13" ht="15">
      <c r="A25" s="49">
        <v>1994</v>
      </c>
      <c r="B25" s="73">
        <v>34.12183205</v>
      </c>
      <c r="C25" s="74">
        <v>4733.18918919</v>
      </c>
      <c r="D25" s="73">
        <v>6.83678881</v>
      </c>
      <c r="E25" s="74">
        <v>1457.82227027</v>
      </c>
      <c r="F25" s="73">
        <v>18.80604769</v>
      </c>
      <c r="G25" s="74">
        <v>1760.74637838</v>
      </c>
      <c r="H25" s="73">
        <v>39.78256371</v>
      </c>
      <c r="I25" s="74">
        <v>3048.17383784</v>
      </c>
      <c r="J25" s="73">
        <v>51.81301255</v>
      </c>
      <c r="K25" s="74">
        <v>6153.14594595</v>
      </c>
      <c r="L25" s="73">
        <v>52.95118457</v>
      </c>
      <c r="M25" s="74">
        <v>9781.92432432</v>
      </c>
    </row>
    <row r="26" spans="1:13" ht="15">
      <c r="A26" s="49">
        <v>1995</v>
      </c>
      <c r="B26" s="73">
        <v>34.2392297</v>
      </c>
      <c r="C26" s="74">
        <v>4915.06780328</v>
      </c>
      <c r="D26" s="73">
        <v>7.08772436</v>
      </c>
      <c r="E26" s="74">
        <v>1469.92681967</v>
      </c>
      <c r="F26" s="73">
        <v>18.43926393</v>
      </c>
      <c r="G26" s="74">
        <v>1603.1389377</v>
      </c>
      <c r="H26" s="73">
        <v>38.57494934</v>
      </c>
      <c r="I26" s="74">
        <v>3325.70942951</v>
      </c>
      <c r="J26" s="73">
        <v>53.18362665</v>
      </c>
      <c r="K26" s="74">
        <v>5971.57770492</v>
      </c>
      <c r="L26" s="73">
        <v>53.51557112</v>
      </c>
      <c r="M26" s="74">
        <v>10105.74688525</v>
      </c>
    </row>
    <row r="27" spans="1:13" ht="15">
      <c r="A27" s="49">
        <v>1996</v>
      </c>
      <c r="B27" s="73">
        <v>34.53301745</v>
      </c>
      <c r="C27" s="74">
        <v>5579.06174856</v>
      </c>
      <c r="D27" s="73">
        <v>6.39873782</v>
      </c>
      <c r="E27" s="74">
        <v>1609.34473516</v>
      </c>
      <c r="F27" s="73">
        <v>18.01762357</v>
      </c>
      <c r="G27" s="74">
        <v>1904.39126994</v>
      </c>
      <c r="H27" s="73">
        <v>39.03906321</v>
      </c>
      <c r="I27" s="74">
        <v>3683.61128271</v>
      </c>
      <c r="J27" s="73">
        <v>55.12013444</v>
      </c>
      <c r="K27" s="74">
        <v>6258.56285897</v>
      </c>
      <c r="L27" s="73">
        <v>53.62964817</v>
      </c>
      <c r="M27" s="74">
        <v>11921.07211232</v>
      </c>
    </row>
    <row r="28" spans="1:13" ht="15">
      <c r="A28" s="49">
        <v>1997</v>
      </c>
      <c r="B28" s="73">
        <v>33.23653525</v>
      </c>
      <c r="C28" s="74">
        <v>5244.00748596</v>
      </c>
      <c r="D28" s="73">
        <v>6.4329843</v>
      </c>
      <c r="E28" s="74">
        <v>1223.60174672</v>
      </c>
      <c r="F28" s="73">
        <v>20.28653694</v>
      </c>
      <c r="G28" s="74">
        <v>1820.83593263</v>
      </c>
      <c r="H28" s="73">
        <v>36.28967488</v>
      </c>
      <c r="I28" s="74">
        <v>3496.00499064</v>
      </c>
      <c r="J28" s="73">
        <v>54.11367853</v>
      </c>
      <c r="K28" s="74">
        <v>6992.00998129</v>
      </c>
      <c r="L28" s="73">
        <v>48.47003462</v>
      </c>
      <c r="M28" s="74">
        <v>11362.01621959</v>
      </c>
    </row>
    <row r="29" spans="1:13" ht="15">
      <c r="A29" s="49">
        <v>1998</v>
      </c>
      <c r="B29" s="73">
        <v>34.59252456</v>
      </c>
      <c r="C29" s="74">
        <v>5500.95312883</v>
      </c>
      <c r="D29" s="73">
        <v>7.79511726</v>
      </c>
      <c r="E29" s="74">
        <v>1719.04785276</v>
      </c>
      <c r="F29" s="73">
        <v>19.1605448</v>
      </c>
      <c r="G29" s="74">
        <v>2088.6431411</v>
      </c>
      <c r="H29" s="73">
        <v>39.80093426</v>
      </c>
      <c r="I29" s="74">
        <v>3713.14336196</v>
      </c>
      <c r="J29" s="73">
        <v>52.83331027</v>
      </c>
      <c r="K29" s="74">
        <v>6876.19141104</v>
      </c>
      <c r="L29" s="73">
        <v>52.93879726</v>
      </c>
      <c r="M29" s="74">
        <v>12685.1406135</v>
      </c>
    </row>
    <row r="30" spans="1:13" ht="15">
      <c r="A30" s="49">
        <v>1999</v>
      </c>
      <c r="B30" s="73">
        <v>35.75788453</v>
      </c>
      <c r="C30" s="74">
        <v>5900.82310469</v>
      </c>
      <c r="D30" s="73">
        <v>8.62374477</v>
      </c>
      <c r="E30" s="74">
        <v>1685.94945848</v>
      </c>
      <c r="F30" s="73">
        <v>19.58904425</v>
      </c>
      <c r="G30" s="74">
        <v>1955.70137184</v>
      </c>
      <c r="H30" s="73">
        <v>42.10563191</v>
      </c>
      <c r="I30" s="74">
        <v>3737.18796631</v>
      </c>
      <c r="J30" s="73">
        <v>53.00782855</v>
      </c>
      <c r="K30" s="74">
        <v>7148.42570397</v>
      </c>
      <c r="L30" s="73">
        <v>55.07545936</v>
      </c>
      <c r="M30" s="74">
        <v>13747.51287605</v>
      </c>
    </row>
    <row r="31" spans="1:13" ht="15">
      <c r="A31" s="49">
        <v>2000</v>
      </c>
      <c r="B31" s="73">
        <v>32.66775388</v>
      </c>
      <c r="C31" s="74">
        <v>6038.05587007</v>
      </c>
      <c r="D31" s="73">
        <v>6.51581005</v>
      </c>
      <c r="E31" s="74">
        <v>1625.31786543</v>
      </c>
      <c r="F31" s="73">
        <v>15.43002089</v>
      </c>
      <c r="G31" s="74">
        <v>1966.63461717</v>
      </c>
      <c r="H31" s="73">
        <v>36.50747492</v>
      </c>
      <c r="I31" s="74">
        <v>3811.37039443</v>
      </c>
      <c r="J31" s="73">
        <v>55.98777717</v>
      </c>
      <c r="K31" s="74">
        <v>6842.58821346</v>
      </c>
      <c r="L31" s="73">
        <v>48.38058183</v>
      </c>
      <c r="M31" s="74">
        <v>13002.54292343</v>
      </c>
    </row>
    <row r="32" spans="1:13" ht="15">
      <c r="A32" s="49">
        <v>2001</v>
      </c>
      <c r="B32" s="73">
        <v>33.04510372</v>
      </c>
      <c r="C32" s="74">
        <v>5926.80377528</v>
      </c>
      <c r="D32" s="73">
        <v>5.33315837</v>
      </c>
      <c r="E32" s="74">
        <v>1849.66651685</v>
      </c>
      <c r="F32" s="73">
        <v>16.45049987</v>
      </c>
      <c r="G32" s="74">
        <v>1873.2792809</v>
      </c>
      <c r="H32" s="73">
        <v>36.07478115</v>
      </c>
      <c r="I32" s="74">
        <v>3502.56</v>
      </c>
      <c r="J32" s="73">
        <v>53.38453245</v>
      </c>
      <c r="K32" s="74">
        <v>6768.99235955</v>
      </c>
      <c r="L32" s="73">
        <v>53.62674295</v>
      </c>
      <c r="M32" s="74">
        <v>13317.59892135</v>
      </c>
    </row>
    <row r="33" spans="1:13" ht="15">
      <c r="A33" s="49">
        <v>2002</v>
      </c>
      <c r="B33" s="73">
        <v>33.44473418</v>
      </c>
      <c r="C33" s="74">
        <v>5622.78670372</v>
      </c>
      <c r="D33" s="73">
        <v>7.44017102</v>
      </c>
      <c r="E33" s="74">
        <v>1658.79995553</v>
      </c>
      <c r="F33" s="73">
        <v>18.59247274</v>
      </c>
      <c r="G33" s="74">
        <v>2102.70416898</v>
      </c>
      <c r="H33" s="73">
        <v>37.66795159</v>
      </c>
      <c r="I33" s="74">
        <v>3893.89660923</v>
      </c>
      <c r="J33" s="73">
        <v>52.50287603</v>
      </c>
      <c r="K33" s="74">
        <v>6704.64097832</v>
      </c>
      <c r="L33" s="73">
        <v>50.590162</v>
      </c>
      <c r="M33" s="74">
        <v>14796.80711506</v>
      </c>
    </row>
    <row r="34" spans="1:13" ht="15">
      <c r="A34" s="49">
        <v>2003</v>
      </c>
      <c r="B34" s="73">
        <v>34.55192189</v>
      </c>
      <c r="C34" s="74">
        <v>6101.35655961</v>
      </c>
      <c r="D34" s="73">
        <v>7.05201061</v>
      </c>
      <c r="E34" s="74">
        <v>1601.6060969</v>
      </c>
      <c r="F34" s="73">
        <v>18.46050625</v>
      </c>
      <c r="G34" s="74">
        <v>1890.14941753</v>
      </c>
      <c r="H34" s="73">
        <v>35.61257165</v>
      </c>
      <c r="I34" s="74">
        <v>3813.34784976</v>
      </c>
      <c r="J34" s="73">
        <v>55.42372212</v>
      </c>
      <c r="K34" s="74">
        <v>7306.37448013</v>
      </c>
      <c r="L34" s="73">
        <v>55.89777262</v>
      </c>
      <c r="M34" s="74">
        <v>13778.89689711</v>
      </c>
    </row>
    <row r="35" spans="1:13" ht="15">
      <c r="A35" s="49">
        <v>2004</v>
      </c>
      <c r="B35" s="73">
        <v>34.3038183</v>
      </c>
      <c r="C35" s="74">
        <v>5908.37743806</v>
      </c>
      <c r="D35" s="73">
        <v>8.05486413</v>
      </c>
      <c r="E35" s="74">
        <v>1550.94907749</v>
      </c>
      <c r="F35" s="73">
        <v>17.76950534</v>
      </c>
      <c r="G35" s="74">
        <v>2156.55776489</v>
      </c>
      <c r="H35" s="73">
        <v>38.12509211</v>
      </c>
      <c r="I35" s="74">
        <v>3077.27991566</v>
      </c>
      <c r="J35" s="73">
        <v>52.83026813</v>
      </c>
      <c r="K35" s="74">
        <v>7016.1982077</v>
      </c>
      <c r="L35" s="73">
        <v>54.43095215</v>
      </c>
      <c r="M35" s="74">
        <v>15154.98812862</v>
      </c>
    </row>
    <row r="36" spans="1:13" ht="15">
      <c r="A36" s="49">
        <v>2005</v>
      </c>
      <c r="B36" s="73">
        <v>34.27780872</v>
      </c>
      <c r="C36" s="74">
        <v>6122.72699229</v>
      </c>
      <c r="D36" s="73">
        <v>7.24455626</v>
      </c>
      <c r="E36" s="74">
        <v>1728.76997429</v>
      </c>
      <c r="F36" s="73">
        <v>18.2827638</v>
      </c>
      <c r="G36" s="74">
        <v>1851.22451414</v>
      </c>
      <c r="H36" s="73">
        <v>37.03053644</v>
      </c>
      <c r="I36" s="74">
        <v>3623.21373779</v>
      </c>
      <c r="J36" s="73">
        <v>54.78108655</v>
      </c>
      <c r="K36" s="74">
        <v>7203.20822622</v>
      </c>
      <c r="L36" s="73">
        <v>53.66191346</v>
      </c>
      <c r="M36" s="74">
        <v>14406.41645244</v>
      </c>
    </row>
    <row r="37" spans="1:13" ht="15">
      <c r="A37" s="49">
        <v>2006</v>
      </c>
      <c r="B37" s="73">
        <v>34.3254096</v>
      </c>
      <c r="C37" s="74">
        <v>6214.49778216</v>
      </c>
      <c r="D37" s="73">
        <v>8.55842924</v>
      </c>
      <c r="E37" s="74">
        <v>1726.24938393</v>
      </c>
      <c r="F37" s="73">
        <v>16.9793631</v>
      </c>
      <c r="G37" s="74">
        <v>2071.49926072</v>
      </c>
      <c r="H37" s="73">
        <v>38.81730647</v>
      </c>
      <c r="I37" s="74">
        <v>3839.17862987</v>
      </c>
      <c r="J37" s="73">
        <v>54.39467272</v>
      </c>
      <c r="K37" s="74">
        <v>6904.99753573</v>
      </c>
      <c r="L37" s="73">
        <v>52.49128059</v>
      </c>
      <c r="M37" s="74">
        <v>13809.99507146</v>
      </c>
    </row>
    <row r="38" spans="1:13" ht="15">
      <c r="A38" s="49">
        <v>2007</v>
      </c>
      <c r="B38" s="73">
        <v>33.64775368</v>
      </c>
      <c r="C38" s="74">
        <v>6051.88143142</v>
      </c>
      <c r="D38" s="73">
        <v>6.88764802</v>
      </c>
      <c r="E38" s="74">
        <v>1855.91030564</v>
      </c>
      <c r="F38" s="73">
        <v>17.29243239</v>
      </c>
      <c r="G38" s="74">
        <v>2084.53693749</v>
      </c>
      <c r="H38" s="73">
        <v>38.0139533</v>
      </c>
      <c r="I38" s="74">
        <v>3355.43203809</v>
      </c>
      <c r="J38" s="73">
        <v>53.81434708</v>
      </c>
      <c r="K38" s="74">
        <v>7356.39809553</v>
      </c>
      <c r="L38" s="73">
        <v>51.80247872</v>
      </c>
      <c r="M38" s="74">
        <v>14569.34418676</v>
      </c>
    </row>
    <row r="39" spans="1:13" ht="15">
      <c r="A39" s="49">
        <v>2008</v>
      </c>
      <c r="B39" s="73">
        <v>33.5748353</v>
      </c>
      <c r="C39" s="74">
        <v>6146.66745881</v>
      </c>
      <c r="D39" s="73">
        <v>7.14110125</v>
      </c>
      <c r="E39" s="74">
        <v>1920.83358088</v>
      </c>
      <c r="F39" s="73">
        <v>16.92730851</v>
      </c>
      <c r="G39" s="74">
        <v>1831.19468044</v>
      </c>
      <c r="H39" s="73">
        <v>36.98356569</v>
      </c>
      <c r="I39" s="74">
        <v>3585.55601764</v>
      </c>
      <c r="J39" s="73">
        <v>53.36373252</v>
      </c>
      <c r="K39" s="74">
        <v>7043.05646322</v>
      </c>
      <c r="L39" s="73">
        <v>53.12442451</v>
      </c>
      <c r="M39" s="74">
        <v>15366.66864703</v>
      </c>
    </row>
    <row r="40" spans="1:13" ht="15">
      <c r="A40" s="49">
        <v>2009</v>
      </c>
      <c r="B40" s="73">
        <v>33.97614062</v>
      </c>
      <c r="C40" s="74">
        <v>6495.4541872</v>
      </c>
      <c r="D40" s="73">
        <v>6.6695054</v>
      </c>
      <c r="E40" s="74">
        <v>1948.63625616</v>
      </c>
      <c r="F40" s="73">
        <v>18.80732927</v>
      </c>
      <c r="G40" s="74">
        <v>1987.60898128</v>
      </c>
      <c r="H40" s="73">
        <v>39.90716821</v>
      </c>
      <c r="I40" s="74">
        <v>3916.75887488</v>
      </c>
      <c r="J40" s="73">
        <v>54.75436132</v>
      </c>
      <c r="K40" s="74">
        <v>8011.06016421</v>
      </c>
      <c r="L40" s="73">
        <v>49.12483276</v>
      </c>
      <c r="M40" s="74">
        <v>15546.32830922</v>
      </c>
    </row>
    <row r="41" spans="1:13" ht="15">
      <c r="A41" s="49">
        <v>2010</v>
      </c>
      <c r="B41" s="73">
        <v>31.44569868</v>
      </c>
      <c r="C41" s="74">
        <v>6427.74757415</v>
      </c>
      <c r="D41" s="73">
        <v>4.85705701</v>
      </c>
      <c r="E41" s="74">
        <v>1928.32427225</v>
      </c>
      <c r="F41" s="73">
        <v>15.17287082</v>
      </c>
      <c r="G41" s="74">
        <v>1452.67095176</v>
      </c>
      <c r="H41" s="73">
        <v>34.24412872</v>
      </c>
      <c r="I41" s="74">
        <v>3213.87378708</v>
      </c>
      <c r="J41" s="73">
        <v>51.99851171</v>
      </c>
      <c r="K41" s="74">
        <v>7649.01961324</v>
      </c>
      <c r="L41" s="73">
        <v>50.57161764</v>
      </c>
      <c r="M41" s="74">
        <v>15426.59417796</v>
      </c>
    </row>
    <row r="42" spans="1:13" ht="15">
      <c r="A42" s="49">
        <v>2011</v>
      </c>
      <c r="B42" s="73">
        <v>33.25295476</v>
      </c>
      <c r="C42" s="74">
        <v>6517.19903244</v>
      </c>
      <c r="D42" s="73">
        <v>6.47560756</v>
      </c>
      <c r="E42" s="74">
        <v>1669.64432355</v>
      </c>
      <c r="F42" s="73">
        <v>17.81859818</v>
      </c>
      <c r="G42" s="74">
        <v>2048.26255305</v>
      </c>
      <c r="H42" s="73">
        <v>37.36848728</v>
      </c>
      <c r="I42" s="74">
        <v>3724.11373282</v>
      </c>
      <c r="J42" s="73">
        <v>52.78135446</v>
      </c>
      <c r="K42" s="74">
        <v>7957.1896758</v>
      </c>
      <c r="L42" s="73">
        <v>51.38296332</v>
      </c>
      <c r="M42" s="74">
        <v>15045.4194806</v>
      </c>
    </row>
    <row r="43" spans="1:13" ht="15">
      <c r="A43" s="49">
        <v>2012</v>
      </c>
      <c r="B43" s="73">
        <v>31.78077631</v>
      </c>
      <c r="C43" s="74">
        <v>6459.3703623</v>
      </c>
      <c r="D43" s="73">
        <v>7.17643675</v>
      </c>
      <c r="E43" s="74">
        <v>1538.52677817</v>
      </c>
      <c r="F43" s="73">
        <v>17.09826433</v>
      </c>
      <c r="G43" s="74">
        <v>2136.84274745</v>
      </c>
      <c r="H43" s="73">
        <v>31.90378613</v>
      </c>
      <c r="I43" s="74">
        <v>3449.47472089</v>
      </c>
      <c r="J43" s="73">
        <v>51.05195423</v>
      </c>
      <c r="K43" s="74">
        <v>7326.31799127</v>
      </c>
      <c r="L43" s="73">
        <v>51.42084717</v>
      </c>
      <c r="M43" s="74">
        <v>15647.79417635</v>
      </c>
    </row>
    <row r="44" spans="1:13" ht="15">
      <c r="A44" s="53">
        <v>2013</v>
      </c>
      <c r="B44" s="76">
        <v>33.27228352</v>
      </c>
      <c r="C44" s="77">
        <v>6640</v>
      </c>
      <c r="D44" s="76">
        <v>7.10059684</v>
      </c>
      <c r="E44" s="77">
        <v>1800</v>
      </c>
      <c r="F44" s="76">
        <v>16.56832404</v>
      </c>
      <c r="G44" s="77">
        <v>2184</v>
      </c>
      <c r="H44" s="76">
        <v>35.25006154</v>
      </c>
      <c r="I44" s="77">
        <v>3696</v>
      </c>
      <c r="J44" s="76">
        <v>54.6068255</v>
      </c>
      <c r="K44" s="77">
        <v>7800</v>
      </c>
      <c r="L44" s="76">
        <v>52.49070202</v>
      </c>
      <c r="M44" s="77">
        <v>15420</v>
      </c>
    </row>
    <row r="45" spans="1:13" ht="17.25">
      <c r="A45" s="184" t="s">
        <v>186</v>
      </c>
      <c r="B45" s="184"/>
      <c r="C45" s="184"/>
      <c r="D45" s="184"/>
      <c r="E45" s="184"/>
      <c r="F45" s="184"/>
      <c r="G45" s="184"/>
      <c r="H45" s="184"/>
      <c r="I45" s="184"/>
      <c r="J45" s="184"/>
      <c r="K45" s="184"/>
      <c r="L45" s="184"/>
      <c r="M45" s="184"/>
    </row>
    <row r="46" spans="1:13" ht="37.5" customHeight="1">
      <c r="A46" s="168" t="s">
        <v>820</v>
      </c>
      <c r="B46" s="168"/>
      <c r="C46" s="168"/>
      <c r="D46" s="168"/>
      <c r="E46" s="168"/>
      <c r="F46" s="168"/>
      <c r="G46" s="168"/>
      <c r="H46" s="168"/>
      <c r="I46" s="168"/>
      <c r="J46" s="168"/>
      <c r="K46" s="168"/>
      <c r="L46" s="168"/>
      <c r="M46" s="168"/>
    </row>
    <row r="47" spans="1:13" ht="17.25">
      <c r="A47" s="168" t="s">
        <v>182</v>
      </c>
      <c r="B47" s="168"/>
      <c r="C47" s="168"/>
      <c r="D47" s="168"/>
      <c r="E47" s="168"/>
      <c r="F47" s="168"/>
      <c r="G47" s="168"/>
      <c r="H47" s="168"/>
      <c r="I47" s="168"/>
      <c r="J47" s="168"/>
      <c r="K47" s="168"/>
      <c r="L47" s="168"/>
      <c r="M47" s="168"/>
    </row>
    <row r="48" spans="1:13" ht="15">
      <c r="A48" s="148" t="s">
        <v>95</v>
      </c>
      <c r="B48" s="148"/>
      <c r="C48" s="148"/>
      <c r="D48" s="148"/>
      <c r="E48" s="148"/>
      <c r="F48" s="148"/>
      <c r="G48" s="148"/>
      <c r="H48" s="148"/>
      <c r="I48" s="148"/>
      <c r="J48" s="148"/>
      <c r="K48" s="148"/>
      <c r="L48" s="148"/>
      <c r="M48" s="148"/>
    </row>
  </sheetData>
  <sheetProtection/>
  <mergeCells count="10">
    <mergeCell ref="B4:C4"/>
    <mergeCell ref="A45:M45"/>
    <mergeCell ref="A46:M46"/>
    <mergeCell ref="A47:M47"/>
    <mergeCell ref="A48:M48"/>
    <mergeCell ref="D4:E4"/>
    <mergeCell ref="F4:G4"/>
    <mergeCell ref="H4:I4"/>
    <mergeCell ref="J4:K4"/>
    <mergeCell ref="L4:M4"/>
  </mergeCells>
  <printOptions/>
  <pageMargins left="0.7" right="0.7" top="0.75" bottom="0.75" header="0.3" footer="0.3"/>
  <pageSetup fitToHeight="1" fitToWidth="1" horizontalDpi="600" verticalDpi="600" orientation="portrait" scale="68"/>
</worksheet>
</file>

<file path=xl/worksheets/sheet23.xml><?xml version="1.0" encoding="utf-8"?>
<worksheet xmlns="http://schemas.openxmlformats.org/spreadsheetml/2006/main" xmlns:r="http://schemas.openxmlformats.org/officeDocument/2006/relationships">
  <sheetPr>
    <pageSetUpPr fitToPage="1"/>
  </sheetPr>
  <dimension ref="A1:J55"/>
  <sheetViews>
    <sheetView zoomScaleSheetLayoutView="100" zoomScalePageLayoutView="0" workbookViewId="0" topLeftCell="A24">
      <selection activeCell="A49" sqref="A49:J49"/>
    </sheetView>
  </sheetViews>
  <sheetFormatPr defaultColWidth="8.421875" defaultRowHeight="15"/>
  <cols>
    <col min="1" max="1" width="9.421875" style="31" customWidth="1"/>
    <col min="2" max="2" width="13.00390625" style="31" customWidth="1"/>
    <col min="3" max="3" width="9.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421875" style="31" customWidth="1"/>
  </cols>
  <sheetData>
    <row r="1" spans="1:4" ht="15">
      <c r="A1" s="2" t="s">
        <v>50</v>
      </c>
      <c r="B1" s="2"/>
      <c r="C1" s="2"/>
      <c r="D1" s="3"/>
    </row>
    <row r="2" spans="1:4" ht="17.25">
      <c r="A2" s="2" t="s">
        <v>230</v>
      </c>
      <c r="B2" s="2"/>
      <c r="C2" s="2"/>
      <c r="D2" s="3"/>
    </row>
    <row r="3" spans="1:10" ht="15" customHeight="1">
      <c r="A3" s="169" t="s">
        <v>231</v>
      </c>
      <c r="B3" s="169"/>
      <c r="C3" s="169"/>
      <c r="D3" s="169"/>
      <c r="E3" s="169"/>
      <c r="F3" s="169"/>
      <c r="G3" s="169"/>
      <c r="H3" s="169"/>
      <c r="I3" s="169"/>
      <c r="J3" s="169"/>
    </row>
    <row r="4" spans="1:10" ht="30">
      <c r="A4" s="47"/>
      <c r="B4" s="62" t="s">
        <v>13</v>
      </c>
      <c r="C4" s="63"/>
      <c r="D4" s="64"/>
      <c r="E4" s="62" t="s">
        <v>8</v>
      </c>
      <c r="F4" s="63"/>
      <c r="G4" s="65"/>
      <c r="H4" s="63" t="s">
        <v>14</v>
      </c>
      <c r="I4" s="63"/>
      <c r="J4" s="66"/>
    </row>
    <row r="5" spans="1:10" ht="15" customHeight="1">
      <c r="A5" s="49"/>
      <c r="B5" s="67"/>
      <c r="C5" s="166" t="s">
        <v>28</v>
      </c>
      <c r="D5" s="170"/>
      <c r="E5" s="67"/>
      <c r="F5" s="166" t="s">
        <v>28</v>
      </c>
      <c r="G5" s="170"/>
      <c r="H5" s="68"/>
      <c r="I5" s="166" t="s">
        <v>28</v>
      </c>
      <c r="J5" s="185"/>
    </row>
    <row r="6" spans="1:10" ht="45">
      <c r="A6" s="69" t="s">
        <v>0</v>
      </c>
      <c r="B6" s="70" t="s">
        <v>9</v>
      </c>
      <c r="C6" s="71" t="s">
        <v>10</v>
      </c>
      <c r="D6" s="72" t="s">
        <v>11</v>
      </c>
      <c r="E6" s="70" t="s">
        <v>9</v>
      </c>
      <c r="F6" s="71" t="s">
        <v>10</v>
      </c>
      <c r="G6" s="72" t="s">
        <v>11</v>
      </c>
      <c r="H6" s="70" t="s">
        <v>9</v>
      </c>
      <c r="I6" s="71" t="s">
        <v>10</v>
      </c>
      <c r="J6" s="94" t="s">
        <v>11</v>
      </c>
    </row>
    <row r="7" spans="1:10" ht="15">
      <c r="A7" s="49">
        <v>1975</v>
      </c>
      <c r="B7" s="25">
        <f>16.02234857/100</f>
        <v>0.16022348569999997</v>
      </c>
      <c r="C7" s="11">
        <v>7109.67402985</v>
      </c>
      <c r="D7" s="12">
        <v>21015.36</v>
      </c>
      <c r="E7" s="25">
        <f>11.43150552/100</f>
        <v>0.1143150552</v>
      </c>
      <c r="F7" s="11">
        <v>12807.86865672</v>
      </c>
      <c r="G7" s="12">
        <v>19847.84</v>
      </c>
      <c r="H7" s="25">
        <f>0.7477654/100</f>
        <v>0.007477654</v>
      </c>
      <c r="I7" s="11">
        <v>20910.80597015</v>
      </c>
      <c r="J7" s="11">
        <v>25406.62925373</v>
      </c>
    </row>
    <row r="8" spans="1:10" ht="15">
      <c r="A8" s="49">
        <v>1976</v>
      </c>
      <c r="B8" s="73">
        <v>16.34938334</v>
      </c>
      <c r="C8" s="74">
        <v>7235.33521127</v>
      </c>
      <c r="D8" s="75">
        <v>20554.92957746</v>
      </c>
      <c r="E8" s="73">
        <v>11.38643702</v>
      </c>
      <c r="F8" s="74">
        <v>12916.71774648</v>
      </c>
      <c r="G8" s="75">
        <v>19777.95323944</v>
      </c>
      <c r="H8" s="73">
        <v>0.82824248</v>
      </c>
      <c r="I8" s="74">
        <v>18413.10591549</v>
      </c>
      <c r="J8" s="74">
        <v>26400.7515493</v>
      </c>
    </row>
    <row r="9" spans="1:10" ht="15">
      <c r="A9" s="49">
        <v>1977</v>
      </c>
      <c r="B9" s="73">
        <v>16.44734389</v>
      </c>
      <c r="C9" s="74">
        <v>6785.8493575</v>
      </c>
      <c r="D9" s="75">
        <v>20142.12428336</v>
      </c>
      <c r="E9" s="73">
        <v>11.03750363</v>
      </c>
      <c r="F9" s="74">
        <v>13340.88751236</v>
      </c>
      <c r="G9" s="75">
        <v>20696.07116969</v>
      </c>
      <c r="H9" s="73">
        <v>0.95677064</v>
      </c>
      <c r="I9" s="74">
        <v>17907.10247117</v>
      </c>
      <c r="J9" s="74">
        <v>28020.48</v>
      </c>
    </row>
    <row r="10" spans="1:10" ht="15">
      <c r="A10" s="49">
        <v>1978</v>
      </c>
      <c r="B10" s="73">
        <v>16.80731817</v>
      </c>
      <c r="C10" s="74">
        <v>7220.0009816</v>
      </c>
      <c r="D10" s="75">
        <v>20768.24687117</v>
      </c>
      <c r="E10" s="73">
        <v>10.93594318</v>
      </c>
      <c r="F10" s="74">
        <v>12065.56711656</v>
      </c>
      <c r="G10" s="75">
        <v>19980.34993865</v>
      </c>
      <c r="H10" s="73">
        <v>0.88375385</v>
      </c>
      <c r="I10" s="74">
        <v>18451.11361963</v>
      </c>
      <c r="J10" s="74">
        <v>29152.18650307</v>
      </c>
    </row>
    <row r="11" spans="1:10" ht="15">
      <c r="A11" s="49">
        <v>1979</v>
      </c>
      <c r="B11" s="73">
        <v>17.22486204</v>
      </c>
      <c r="C11" s="74">
        <v>6433.47120332</v>
      </c>
      <c r="D11" s="75">
        <v>19377.9253112</v>
      </c>
      <c r="E11" s="73">
        <v>11.31743052</v>
      </c>
      <c r="F11" s="74">
        <v>11898.04614108</v>
      </c>
      <c r="G11" s="75">
        <v>19377.9253112</v>
      </c>
      <c r="H11" s="73">
        <v>0.67765899</v>
      </c>
      <c r="I11" s="74">
        <v>17556.40033195</v>
      </c>
      <c r="J11" s="74">
        <v>29066.88796681</v>
      </c>
    </row>
    <row r="12" spans="1:10" ht="15">
      <c r="A12" s="49">
        <v>1980</v>
      </c>
      <c r="B12" s="73">
        <v>17.17169664</v>
      </c>
      <c r="C12" s="74">
        <v>6471.47724305</v>
      </c>
      <c r="D12" s="75">
        <v>19533.01900846</v>
      </c>
      <c r="E12" s="73">
        <v>11.59573878</v>
      </c>
      <c r="F12" s="74">
        <v>12141.07859734</v>
      </c>
      <c r="G12" s="75">
        <v>19764.54655381</v>
      </c>
      <c r="H12" s="73">
        <v>0.56194245</v>
      </c>
      <c r="I12" s="74">
        <v>16393.27961306</v>
      </c>
      <c r="J12" s="74">
        <v>26258.61185006</v>
      </c>
    </row>
    <row r="13" spans="1:10" ht="15">
      <c r="A13" s="49">
        <v>1981</v>
      </c>
      <c r="B13" s="73">
        <v>17.51140729</v>
      </c>
      <c r="C13" s="74">
        <v>5969.04264901</v>
      </c>
      <c r="D13" s="75">
        <v>19517.94472406</v>
      </c>
      <c r="E13" s="73">
        <v>11.38715458</v>
      </c>
      <c r="F13" s="74">
        <v>11342.72741722</v>
      </c>
      <c r="G13" s="75">
        <v>19793.71655629</v>
      </c>
      <c r="H13" s="73">
        <v>0.52240663</v>
      </c>
      <c r="I13" s="74">
        <v>14421.3204415</v>
      </c>
      <c r="J13" s="74">
        <v>24742.14569536</v>
      </c>
    </row>
    <row r="14" spans="1:10" ht="15">
      <c r="A14" s="49">
        <v>1982</v>
      </c>
      <c r="B14" s="73">
        <v>17.89682091</v>
      </c>
      <c r="C14" s="74">
        <v>5693.16453608</v>
      </c>
      <c r="D14" s="75">
        <v>19672.11018557</v>
      </c>
      <c r="E14" s="73">
        <v>11.6760486</v>
      </c>
      <c r="F14" s="74">
        <v>11554.8371134</v>
      </c>
      <c r="G14" s="75">
        <v>20914.25517526</v>
      </c>
      <c r="H14" s="73">
        <v>0.69144894</v>
      </c>
      <c r="I14" s="74">
        <v>16441.57030928</v>
      </c>
      <c r="J14" s="74">
        <v>27524.58490722</v>
      </c>
    </row>
    <row r="15" spans="1:10" ht="15">
      <c r="A15" s="49">
        <v>1983</v>
      </c>
      <c r="B15" s="73">
        <v>19.05576691</v>
      </c>
      <c r="C15" s="74">
        <v>6082.83786935</v>
      </c>
      <c r="D15" s="75">
        <v>20186.94882412</v>
      </c>
      <c r="E15" s="73">
        <v>11.91162735</v>
      </c>
      <c r="F15" s="74">
        <v>13855.35292462</v>
      </c>
      <c r="G15" s="75">
        <v>22529.02914573</v>
      </c>
      <c r="H15" s="73">
        <v>0.83057229</v>
      </c>
      <c r="I15" s="74">
        <v>16985.94926633</v>
      </c>
      <c r="J15" s="74">
        <v>28992.04438191</v>
      </c>
    </row>
    <row r="16" spans="1:10" ht="15">
      <c r="A16" s="49">
        <v>1984</v>
      </c>
      <c r="B16" s="73">
        <v>19.16238967</v>
      </c>
      <c r="C16" s="74">
        <v>5854.487946</v>
      </c>
      <c r="D16" s="75">
        <v>20042.61431051</v>
      </c>
      <c r="E16" s="73">
        <v>12.59370333</v>
      </c>
      <c r="F16" s="74">
        <v>13510.35679846</v>
      </c>
      <c r="G16" s="75">
        <v>21898.03664417</v>
      </c>
      <c r="H16" s="73">
        <v>0.97245988</v>
      </c>
      <c r="I16" s="74">
        <v>18311.03691418</v>
      </c>
      <c r="J16" s="74">
        <v>30105.57839923</v>
      </c>
    </row>
    <row r="17" spans="1:10" ht="15">
      <c r="A17" s="49">
        <v>1985</v>
      </c>
      <c r="B17" s="73">
        <v>19.80384498</v>
      </c>
      <c r="C17" s="74">
        <v>6145.75583643</v>
      </c>
      <c r="D17" s="75">
        <v>20511.89412639</v>
      </c>
      <c r="E17" s="73">
        <v>12.194146</v>
      </c>
      <c r="F17" s="74">
        <v>13020.66914498</v>
      </c>
      <c r="G17" s="75">
        <v>21805.2805948</v>
      </c>
      <c r="H17" s="73">
        <v>0.88847829</v>
      </c>
      <c r="I17" s="74">
        <v>15190.78066915</v>
      </c>
      <c r="J17" s="74">
        <v>26392.89635688</v>
      </c>
    </row>
    <row r="18" spans="1:10" ht="15">
      <c r="A18" s="49">
        <v>1986</v>
      </c>
      <c r="B18" s="73">
        <v>21.13414246</v>
      </c>
      <c r="C18" s="74">
        <v>5885.58027397</v>
      </c>
      <c r="D18" s="75">
        <v>20684.82922374</v>
      </c>
      <c r="E18" s="73">
        <v>11.85758706</v>
      </c>
      <c r="F18" s="74">
        <v>13434.47671233</v>
      </c>
      <c r="G18" s="75">
        <v>23103.03503196</v>
      </c>
      <c r="H18" s="73">
        <v>0.99766925</v>
      </c>
      <c r="I18" s="74">
        <v>15481.63506849</v>
      </c>
      <c r="J18" s="74">
        <v>28250.78531507</v>
      </c>
    </row>
    <row r="19" spans="1:10" ht="15">
      <c r="A19" s="49">
        <v>1987</v>
      </c>
      <c r="B19" s="73">
        <v>21.57658659</v>
      </c>
      <c r="C19" s="74">
        <v>6394.10072247</v>
      </c>
      <c r="D19" s="75">
        <v>20984.50044053</v>
      </c>
      <c r="E19" s="73">
        <v>12.26887292</v>
      </c>
      <c r="F19" s="74">
        <v>14401.1277533</v>
      </c>
      <c r="G19" s="75">
        <v>22578.91101322</v>
      </c>
      <c r="H19" s="73">
        <v>1.24274037</v>
      </c>
      <c r="I19" s="74">
        <v>20762.31161233</v>
      </c>
      <c r="J19" s="74">
        <v>32591.80940969</v>
      </c>
    </row>
    <row r="20" spans="1:10" ht="15">
      <c r="A20" s="49">
        <v>1988</v>
      </c>
      <c r="B20" s="73">
        <v>22.98463194</v>
      </c>
      <c r="C20" s="74">
        <v>6174.0040678</v>
      </c>
      <c r="D20" s="75">
        <v>20621.56935593</v>
      </c>
      <c r="E20" s="73">
        <v>11.94697819</v>
      </c>
      <c r="F20" s="74">
        <v>14247.70169492</v>
      </c>
      <c r="G20" s="75">
        <v>23267.28840678</v>
      </c>
      <c r="H20" s="73">
        <v>1.16205633</v>
      </c>
      <c r="I20" s="74">
        <v>18553.67376271</v>
      </c>
      <c r="J20" s="74">
        <v>30654.3259661</v>
      </c>
    </row>
    <row r="21" spans="1:10" ht="15">
      <c r="A21" s="49">
        <v>1989</v>
      </c>
      <c r="B21" s="73">
        <v>23.02749685</v>
      </c>
      <c r="C21" s="74">
        <v>6416.18565673</v>
      </c>
      <c r="D21" s="75">
        <v>20588.24148268</v>
      </c>
      <c r="E21" s="73">
        <v>12.58282075</v>
      </c>
      <c r="F21" s="74">
        <v>13547.37147462</v>
      </c>
      <c r="G21" s="75">
        <v>22578.9524577</v>
      </c>
      <c r="H21" s="73">
        <v>1.31001486</v>
      </c>
      <c r="I21" s="74">
        <v>19643.6886382</v>
      </c>
      <c r="J21" s="74">
        <v>32333.05991942</v>
      </c>
    </row>
    <row r="22" spans="1:10" ht="15">
      <c r="A22" s="49">
        <v>1990</v>
      </c>
      <c r="B22" s="73">
        <v>24.03325855</v>
      </c>
      <c r="C22" s="74">
        <v>6471.24249423</v>
      </c>
      <c r="D22" s="75">
        <v>20761.90300231</v>
      </c>
      <c r="E22" s="73">
        <v>12.34118765</v>
      </c>
      <c r="F22" s="74">
        <v>15099.56581986</v>
      </c>
      <c r="G22" s="75">
        <v>23727.8891455</v>
      </c>
      <c r="H22" s="73">
        <v>1.51435119</v>
      </c>
      <c r="I22" s="74">
        <v>17076.88991532</v>
      </c>
      <c r="J22" s="74">
        <v>29142.16203233</v>
      </c>
    </row>
    <row r="23" spans="1:10" ht="15">
      <c r="A23" s="49">
        <v>1991</v>
      </c>
      <c r="B23" s="73">
        <v>25.50785034</v>
      </c>
      <c r="C23" s="74">
        <v>6647.99623529</v>
      </c>
      <c r="D23" s="75">
        <v>20603.29411765</v>
      </c>
      <c r="E23" s="73">
        <v>12.40501629</v>
      </c>
      <c r="F23" s="74">
        <v>14422.30588235</v>
      </c>
      <c r="G23" s="75">
        <v>22958.93741176</v>
      </c>
      <c r="H23" s="73">
        <v>1.32751029</v>
      </c>
      <c r="I23" s="74">
        <v>17751.45482353</v>
      </c>
      <c r="J23" s="74">
        <v>30678.30494118</v>
      </c>
    </row>
    <row r="24" spans="1:10" ht="15">
      <c r="A24" s="49">
        <v>1992</v>
      </c>
      <c r="B24" s="73">
        <v>25.81757788</v>
      </c>
      <c r="C24" s="74">
        <v>6662.0256776</v>
      </c>
      <c r="D24" s="75">
        <v>20837.15081312</v>
      </c>
      <c r="E24" s="73">
        <v>12.01991737</v>
      </c>
      <c r="F24" s="74">
        <v>14989.55777461</v>
      </c>
      <c r="G24" s="75">
        <v>23983.29243937</v>
      </c>
      <c r="H24" s="73">
        <v>1.15530674</v>
      </c>
      <c r="I24" s="74">
        <v>15489.20970043</v>
      </c>
      <c r="J24" s="74">
        <v>29979.11554922</v>
      </c>
    </row>
    <row r="25" spans="1:10" ht="15">
      <c r="A25" s="49">
        <v>1993</v>
      </c>
      <c r="B25" s="73">
        <v>25.5038512</v>
      </c>
      <c r="C25" s="74">
        <v>6481.19135734</v>
      </c>
      <c r="D25" s="75">
        <v>21007.27468144</v>
      </c>
      <c r="E25" s="73">
        <v>11.85019561</v>
      </c>
      <c r="F25" s="74">
        <v>15881.18271468</v>
      </c>
      <c r="G25" s="75">
        <v>24661.83867036</v>
      </c>
      <c r="H25" s="73">
        <v>1.26011684</v>
      </c>
      <c r="I25" s="74">
        <v>17787.70083103</v>
      </c>
      <c r="J25" s="74">
        <v>30483.26803324</v>
      </c>
    </row>
    <row r="26" spans="1:10" ht="15">
      <c r="A26" s="49">
        <v>1994</v>
      </c>
      <c r="B26" s="73">
        <v>24.64174593</v>
      </c>
      <c r="C26" s="74">
        <v>6607.53210811</v>
      </c>
      <c r="D26" s="75">
        <v>21499.72302703</v>
      </c>
      <c r="E26" s="73">
        <v>11.15324387</v>
      </c>
      <c r="F26" s="74">
        <v>15777.2972973</v>
      </c>
      <c r="G26" s="75">
        <v>25390.40454054</v>
      </c>
      <c r="H26" s="73">
        <v>1.18321336</v>
      </c>
      <c r="I26" s="74">
        <v>21318.28410811</v>
      </c>
      <c r="J26" s="74">
        <v>32501.23243243</v>
      </c>
    </row>
    <row r="27" spans="1:10" ht="15">
      <c r="A27" s="49">
        <v>1995</v>
      </c>
      <c r="B27" s="73">
        <v>24.65810609</v>
      </c>
      <c r="C27" s="74">
        <v>7032.68112787</v>
      </c>
      <c r="D27" s="75">
        <v>21774.82219016</v>
      </c>
      <c r="E27" s="73">
        <v>11.07207721</v>
      </c>
      <c r="F27" s="74">
        <v>15617.97245902</v>
      </c>
      <c r="G27" s="75">
        <v>25596.63192131</v>
      </c>
      <c r="H27" s="73">
        <v>1.25899389</v>
      </c>
      <c r="I27" s="74">
        <v>17936.16954754</v>
      </c>
      <c r="J27" s="74">
        <v>30500.9815082</v>
      </c>
    </row>
    <row r="28" spans="1:10" ht="15">
      <c r="A28" s="49">
        <v>1996</v>
      </c>
      <c r="B28" s="73">
        <v>25.05271007</v>
      </c>
      <c r="C28" s="74">
        <v>7510.27543076</v>
      </c>
      <c r="D28" s="75">
        <v>22074.84528398</v>
      </c>
      <c r="E28" s="73">
        <v>10.50664169</v>
      </c>
      <c r="F28" s="74">
        <v>17774.31851946</v>
      </c>
      <c r="G28" s="75">
        <v>26858.17546905</v>
      </c>
      <c r="H28" s="73">
        <v>0.99518569</v>
      </c>
      <c r="I28" s="74">
        <v>19778.54876835</v>
      </c>
      <c r="J28" s="74">
        <v>34484.6813529</v>
      </c>
    </row>
    <row r="29" spans="1:10" ht="15">
      <c r="A29" s="49">
        <v>1997</v>
      </c>
      <c r="B29" s="73">
        <v>23.6954659</v>
      </c>
      <c r="C29" s="74">
        <v>7079.41010605</v>
      </c>
      <c r="D29" s="75">
        <v>22399.1953088</v>
      </c>
      <c r="E29" s="73">
        <v>11.84013508</v>
      </c>
      <c r="F29" s="74">
        <v>16314.68995633</v>
      </c>
      <c r="G29" s="75">
        <v>26986.24519027</v>
      </c>
      <c r="H29" s="73">
        <v>1.28517684</v>
      </c>
      <c r="I29" s="74">
        <v>23300.87326263</v>
      </c>
      <c r="J29" s="74">
        <v>36233.17839052</v>
      </c>
    </row>
    <row r="30" spans="1:10" ht="15">
      <c r="A30" s="49">
        <v>1998</v>
      </c>
      <c r="B30" s="73">
        <v>25.01970342</v>
      </c>
      <c r="C30" s="74">
        <v>7305.95337423</v>
      </c>
      <c r="D30" s="75">
        <v>22347.62208589</v>
      </c>
      <c r="E30" s="73">
        <v>10.71262393</v>
      </c>
      <c r="F30" s="74">
        <v>17935.3992638</v>
      </c>
      <c r="G30" s="75">
        <v>27792.70615951</v>
      </c>
      <c r="H30" s="73">
        <v>1.45336876</v>
      </c>
      <c r="I30" s="74">
        <v>25132.47960736</v>
      </c>
      <c r="J30" s="74">
        <v>36577.04068712</v>
      </c>
    </row>
    <row r="31" spans="1:10" ht="15">
      <c r="A31" s="49">
        <v>1999</v>
      </c>
      <c r="B31" s="73">
        <v>26.38742496</v>
      </c>
      <c r="C31" s="74">
        <v>7586.77256318</v>
      </c>
      <c r="D31" s="75">
        <v>22869.90440433</v>
      </c>
      <c r="E31" s="73">
        <v>10.80943331</v>
      </c>
      <c r="F31" s="74">
        <v>17297.84144404</v>
      </c>
      <c r="G31" s="75">
        <v>27329.24072202</v>
      </c>
      <c r="H31" s="73">
        <v>0.99168594</v>
      </c>
      <c r="I31" s="74">
        <v>20399.98844765</v>
      </c>
      <c r="J31" s="74">
        <v>33480.14632972</v>
      </c>
    </row>
    <row r="32" spans="1:10" ht="15">
      <c r="A32" s="49">
        <v>2000</v>
      </c>
      <c r="B32" s="73">
        <v>24.00247044</v>
      </c>
      <c r="C32" s="74">
        <v>8126.58932715</v>
      </c>
      <c r="D32" s="75">
        <v>23331.43795824</v>
      </c>
      <c r="E32" s="73">
        <v>11.33676492</v>
      </c>
      <c r="F32" s="74">
        <v>16301.93819026</v>
      </c>
      <c r="G32" s="75">
        <v>27088.63109049</v>
      </c>
      <c r="H32" s="73">
        <v>0.97704587</v>
      </c>
      <c r="I32" s="74">
        <v>19503.81438515</v>
      </c>
      <c r="J32" s="74">
        <v>33603.44686775</v>
      </c>
    </row>
    <row r="33" spans="1:10" ht="15">
      <c r="A33" s="49">
        <v>2001</v>
      </c>
      <c r="B33" s="73">
        <v>24.1223684</v>
      </c>
      <c r="C33" s="74">
        <v>7870.92134831</v>
      </c>
      <c r="D33" s="75">
        <v>22951.60665169</v>
      </c>
      <c r="E33" s="73">
        <v>11.08955312</v>
      </c>
      <c r="F33" s="74">
        <v>15741.84269663</v>
      </c>
      <c r="G33" s="75">
        <v>26241.65177528</v>
      </c>
      <c r="H33" s="73">
        <v>1.06165817</v>
      </c>
      <c r="I33" s="74">
        <v>20156.11775281</v>
      </c>
      <c r="J33" s="74">
        <v>33451.41573034</v>
      </c>
    </row>
    <row r="34" spans="1:10" ht="15">
      <c r="A34" s="49">
        <v>2002</v>
      </c>
      <c r="B34" s="73">
        <v>24.45806204</v>
      </c>
      <c r="C34" s="74">
        <v>7787.79321845</v>
      </c>
      <c r="D34" s="75">
        <v>22584.60033352</v>
      </c>
      <c r="E34" s="73">
        <v>11.07465954</v>
      </c>
      <c r="F34" s="74">
        <v>17133.1450806</v>
      </c>
      <c r="G34" s="75">
        <v>28176.23586437</v>
      </c>
      <c r="H34" s="73">
        <v>0.8627805</v>
      </c>
      <c r="I34" s="74">
        <v>20076.93091718</v>
      </c>
      <c r="J34" s="74">
        <v>34780.28451362</v>
      </c>
    </row>
    <row r="35" spans="1:10" ht="15">
      <c r="A35" s="49">
        <v>2003</v>
      </c>
      <c r="B35" s="73">
        <v>25.31136778</v>
      </c>
      <c r="C35" s="74">
        <v>8099.55083288</v>
      </c>
      <c r="D35" s="75">
        <v>23469.88489929</v>
      </c>
      <c r="E35" s="73">
        <v>11.13103122</v>
      </c>
      <c r="F35" s="74">
        <v>17861.72132825</v>
      </c>
      <c r="G35" s="75">
        <v>28381.47692978</v>
      </c>
      <c r="H35" s="73">
        <v>1.22911001</v>
      </c>
      <c r="I35" s="74">
        <v>22483.49892216</v>
      </c>
      <c r="J35" s="74">
        <v>37747.05924878</v>
      </c>
    </row>
    <row r="36" spans="1:10" ht="15">
      <c r="A36" s="49">
        <v>2004</v>
      </c>
      <c r="B36" s="73">
        <v>25.34286203</v>
      </c>
      <c r="C36" s="74">
        <v>8109.24803374</v>
      </c>
      <c r="D36" s="75">
        <v>23344.24544017</v>
      </c>
      <c r="E36" s="73">
        <v>11.31037823</v>
      </c>
      <c r="F36" s="74">
        <v>18463.67949394</v>
      </c>
      <c r="G36" s="75">
        <v>28619.93412757</v>
      </c>
      <c r="H36" s="73">
        <v>0.93120767</v>
      </c>
      <c r="I36" s="74">
        <v>18956.04428044</v>
      </c>
      <c r="J36" s="74">
        <v>34711.7174486</v>
      </c>
    </row>
    <row r="37" spans="1:10" ht="15">
      <c r="A37" s="49">
        <v>2005</v>
      </c>
      <c r="B37" s="73">
        <v>25.2954488</v>
      </c>
      <c r="C37" s="74">
        <v>7923.52904884</v>
      </c>
      <c r="D37" s="75">
        <v>23614.51763496</v>
      </c>
      <c r="E37" s="73">
        <v>11.74468725</v>
      </c>
      <c r="F37" s="74">
        <v>17287.69974293</v>
      </c>
      <c r="G37" s="75">
        <v>28557.11901285</v>
      </c>
      <c r="H37" s="73">
        <v>0.96055839</v>
      </c>
      <c r="I37" s="74">
        <v>22209.89203085</v>
      </c>
      <c r="J37" s="74">
        <v>34419.32997429</v>
      </c>
    </row>
    <row r="38" spans="1:10" ht="15">
      <c r="A38" s="49">
        <v>2006</v>
      </c>
      <c r="B38" s="73">
        <v>25.44140373</v>
      </c>
      <c r="C38" s="74">
        <v>8285.99704288</v>
      </c>
      <c r="D38" s="75">
        <v>23318.17667817</v>
      </c>
      <c r="E38" s="73">
        <v>11.44650185</v>
      </c>
      <c r="F38" s="74">
        <v>16571.99408576</v>
      </c>
      <c r="G38" s="75">
        <v>27619.99014293</v>
      </c>
      <c r="H38" s="73">
        <v>0.89984728</v>
      </c>
      <c r="I38" s="74">
        <v>19499.71304091</v>
      </c>
      <c r="J38" s="74">
        <v>35470.97234105</v>
      </c>
    </row>
    <row r="39" spans="1:10" ht="15">
      <c r="A39" s="49">
        <v>2007</v>
      </c>
      <c r="B39" s="73">
        <v>24.74464226</v>
      </c>
      <c r="C39" s="74">
        <v>8069.1752419</v>
      </c>
      <c r="D39" s="75">
        <v>23911.65596683</v>
      </c>
      <c r="E39" s="73">
        <v>10.83754064</v>
      </c>
      <c r="F39" s="74">
        <v>17738.73690677</v>
      </c>
      <c r="G39" s="75">
        <v>28356.42666257</v>
      </c>
      <c r="H39" s="73">
        <v>0.73545184</v>
      </c>
      <c r="I39" s="74">
        <v>23414.05682691</v>
      </c>
      <c r="J39" s="74">
        <v>36849.23360467</v>
      </c>
    </row>
    <row r="40" spans="1:10" ht="15">
      <c r="A40" s="49">
        <v>2008</v>
      </c>
      <c r="B40" s="73">
        <v>25.10066416</v>
      </c>
      <c r="C40" s="74">
        <v>7824.19545278</v>
      </c>
      <c r="D40" s="75">
        <v>23964.533181</v>
      </c>
      <c r="E40" s="73">
        <v>11.70691589</v>
      </c>
      <c r="F40" s="74">
        <v>18119.86344629</v>
      </c>
      <c r="G40" s="75">
        <v>29381.28387908</v>
      </c>
      <c r="H40" s="73">
        <v>0.96150566</v>
      </c>
      <c r="I40" s="74">
        <v>18183.89123232</v>
      </c>
      <c r="J40" s="74">
        <v>32723.53430981</v>
      </c>
    </row>
    <row r="41" spans="1:10" ht="15">
      <c r="A41" s="49">
        <v>2009</v>
      </c>
      <c r="B41" s="73">
        <v>24.84348549</v>
      </c>
      <c r="C41" s="74">
        <v>8496.05407686</v>
      </c>
      <c r="D41" s="75">
        <v>25150.39861284</v>
      </c>
      <c r="E41" s="73">
        <v>11.62477047</v>
      </c>
      <c r="F41" s="74">
        <v>20083.94434683</v>
      </c>
      <c r="G41" s="75">
        <v>31391.44751105</v>
      </c>
      <c r="H41" s="73">
        <v>1.0263425</v>
      </c>
      <c r="I41" s="74">
        <v>24617.77136949</v>
      </c>
      <c r="J41" s="74">
        <v>35938.26544209</v>
      </c>
    </row>
    <row r="42" spans="1:10" ht="15">
      <c r="A42" s="49">
        <v>2010</v>
      </c>
      <c r="B42" s="73">
        <v>23.24205922</v>
      </c>
      <c r="C42" s="74">
        <v>8561.75976877</v>
      </c>
      <c r="D42" s="75">
        <v>25022.15001491</v>
      </c>
      <c r="E42" s="73">
        <v>12.70166372</v>
      </c>
      <c r="F42" s="74">
        <v>19283.24272246</v>
      </c>
      <c r="G42" s="75">
        <v>30897.11129769</v>
      </c>
      <c r="H42" s="73">
        <v>0.99326474</v>
      </c>
      <c r="I42" s="74">
        <v>20568.79223729</v>
      </c>
      <c r="J42" s="74">
        <v>35370.8236093</v>
      </c>
    </row>
    <row r="43" spans="1:10" ht="15">
      <c r="A43" s="49">
        <v>2011</v>
      </c>
      <c r="B43" s="73">
        <v>23.81610235</v>
      </c>
      <c r="C43" s="74">
        <v>8900.63182144</v>
      </c>
      <c r="D43" s="75">
        <v>25260.87034494</v>
      </c>
      <c r="E43" s="73">
        <v>12.43701648</v>
      </c>
      <c r="F43" s="74">
        <v>18632.98237655</v>
      </c>
      <c r="G43" s="75">
        <v>30989.79863726</v>
      </c>
      <c r="H43" s="73">
        <v>1.05402784</v>
      </c>
      <c r="I43" s="74">
        <v>21252.27570197</v>
      </c>
      <c r="J43" s="74">
        <v>36886.31204756</v>
      </c>
    </row>
    <row r="44" spans="1:10" ht="15">
      <c r="A44" s="49">
        <v>2012</v>
      </c>
      <c r="B44" s="73">
        <v>23.5770793</v>
      </c>
      <c r="C44" s="74">
        <v>8657.26575968</v>
      </c>
      <c r="D44" s="75">
        <v>25275.79706987</v>
      </c>
      <c r="E44" s="73">
        <v>12.1213425</v>
      </c>
      <c r="F44" s="74">
        <v>18926.32147744</v>
      </c>
      <c r="G44" s="75">
        <v>31221.30762862</v>
      </c>
      <c r="H44" s="73">
        <v>0.81025897</v>
      </c>
      <c r="I44" s="74">
        <v>24421.05997089</v>
      </c>
      <c r="J44" s="74">
        <v>40339.52089525</v>
      </c>
    </row>
    <row r="45" spans="1:10" ht="15">
      <c r="A45" s="53">
        <v>2013</v>
      </c>
      <c r="B45" s="76">
        <v>24.51289964</v>
      </c>
      <c r="C45" s="77">
        <v>8700</v>
      </c>
      <c r="D45" s="78">
        <v>25655</v>
      </c>
      <c r="E45" s="76">
        <v>11.57767082</v>
      </c>
      <c r="F45" s="77">
        <v>22188</v>
      </c>
      <c r="G45" s="78">
        <v>33459</v>
      </c>
      <c r="H45" s="76">
        <v>0.89744492</v>
      </c>
      <c r="I45" s="77">
        <v>21120</v>
      </c>
      <c r="J45" s="77">
        <v>36671</v>
      </c>
    </row>
    <row r="46" spans="1:10" ht="15">
      <c r="A46" s="163" t="s">
        <v>181</v>
      </c>
      <c r="B46" s="163"/>
      <c r="C46" s="163"/>
      <c r="D46" s="163"/>
      <c r="E46" s="163"/>
      <c r="F46" s="163"/>
      <c r="G46" s="163"/>
      <c r="H46" s="163"/>
      <c r="I46" s="163"/>
      <c r="J46" s="163"/>
    </row>
    <row r="47" spans="1:10" ht="15">
      <c r="A47" s="148" t="s">
        <v>187</v>
      </c>
      <c r="B47" s="148"/>
      <c r="C47" s="148"/>
      <c r="D47" s="148"/>
      <c r="E47" s="148"/>
      <c r="F47" s="148"/>
      <c r="G47" s="148"/>
      <c r="H47" s="148"/>
      <c r="I47" s="148"/>
      <c r="J47" s="148"/>
    </row>
    <row r="48" spans="1:10" ht="30" customHeight="1">
      <c r="A48" s="168" t="s">
        <v>826</v>
      </c>
      <c r="B48" s="168"/>
      <c r="C48" s="168"/>
      <c r="D48" s="168"/>
      <c r="E48" s="168"/>
      <c r="F48" s="168"/>
      <c r="G48" s="168"/>
      <c r="H48" s="168"/>
      <c r="I48" s="168"/>
      <c r="J48" s="168"/>
    </row>
    <row r="49" spans="1:10" ht="15">
      <c r="A49" s="148" t="s">
        <v>95</v>
      </c>
      <c r="B49" s="148"/>
      <c r="C49" s="148"/>
      <c r="D49" s="148"/>
      <c r="E49" s="148"/>
      <c r="F49" s="148"/>
      <c r="G49" s="148"/>
      <c r="H49" s="148"/>
      <c r="I49" s="148"/>
      <c r="J49" s="148"/>
    </row>
    <row r="55" ht="17.25">
      <c r="A55" s="79"/>
    </row>
  </sheetData>
  <sheetProtection/>
  <mergeCells count="8">
    <mergeCell ref="A48:J48"/>
    <mergeCell ref="A47:J47"/>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5"/>
</worksheet>
</file>

<file path=xl/worksheets/sheet24.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24">
      <selection activeCell="A49" sqref="A49:J49"/>
    </sheetView>
  </sheetViews>
  <sheetFormatPr defaultColWidth="8.421875" defaultRowHeight="15"/>
  <cols>
    <col min="1" max="1" width="9.421875" style="31" customWidth="1"/>
    <col min="2" max="2" width="13.00390625" style="31" customWidth="1"/>
    <col min="3" max="3" width="9.421875" style="31" customWidth="1"/>
    <col min="4" max="4" width="14.00390625" style="31" bestFit="1" customWidth="1"/>
    <col min="5" max="5" width="13.00390625" style="31" customWidth="1"/>
    <col min="6" max="6" width="10.421875" style="31" bestFit="1" customWidth="1"/>
    <col min="7" max="7" width="14.00390625" style="31" bestFit="1" customWidth="1"/>
    <col min="8" max="8" width="13.00390625" style="31" customWidth="1"/>
    <col min="9" max="9" width="10.421875" style="31" bestFit="1" customWidth="1"/>
    <col min="10" max="10" width="14.00390625" style="31" bestFit="1" customWidth="1"/>
    <col min="11" max="16384" width="8.421875" style="31" customWidth="1"/>
  </cols>
  <sheetData>
    <row r="1" spans="1:10" ht="15">
      <c r="A1" s="17" t="s">
        <v>88</v>
      </c>
      <c r="B1" s="17"/>
      <c r="C1" s="17"/>
      <c r="D1" s="18"/>
      <c r="E1" s="40"/>
      <c r="F1" s="40"/>
      <c r="G1" s="74"/>
      <c r="H1" s="40"/>
      <c r="I1" s="40"/>
      <c r="J1" s="96"/>
    </row>
    <row r="2" spans="1:10" ht="17.25">
      <c r="A2" s="17" t="s">
        <v>232</v>
      </c>
      <c r="B2" s="17"/>
      <c r="C2" s="17"/>
      <c r="D2" s="18"/>
      <c r="E2" s="40"/>
      <c r="F2" s="40"/>
      <c r="G2" s="74"/>
      <c r="H2" s="40"/>
      <c r="I2" s="40"/>
      <c r="J2" s="96"/>
    </row>
    <row r="3" spans="1:10" ht="15">
      <c r="A3" s="169" t="s">
        <v>231</v>
      </c>
      <c r="B3" s="169"/>
      <c r="C3" s="169"/>
      <c r="D3" s="169"/>
      <c r="E3" s="169"/>
      <c r="F3" s="169"/>
      <c r="G3" s="169"/>
      <c r="H3" s="169"/>
      <c r="I3" s="169"/>
      <c r="J3" s="169"/>
    </row>
    <row r="4" spans="1:10" ht="30">
      <c r="A4" s="47"/>
      <c r="B4" s="62" t="s">
        <v>13</v>
      </c>
      <c r="C4" s="63"/>
      <c r="D4" s="64"/>
      <c r="E4" s="62" t="s">
        <v>8</v>
      </c>
      <c r="F4" s="63"/>
      <c r="G4" s="65"/>
      <c r="H4" s="63" t="s">
        <v>14</v>
      </c>
      <c r="I4" s="63"/>
      <c r="J4" s="66"/>
    </row>
    <row r="5" spans="1:10" ht="15">
      <c r="A5" s="49"/>
      <c r="B5" s="67"/>
      <c r="C5" s="166" t="s">
        <v>30</v>
      </c>
      <c r="D5" s="170"/>
      <c r="E5" s="67"/>
      <c r="F5" s="166" t="s">
        <v>30</v>
      </c>
      <c r="G5" s="170"/>
      <c r="H5" s="68"/>
      <c r="I5" s="166" t="s">
        <v>30</v>
      </c>
      <c r="J5" s="185"/>
    </row>
    <row r="6" spans="1:10" ht="45">
      <c r="A6" s="69" t="s">
        <v>0</v>
      </c>
      <c r="B6" s="70" t="s">
        <v>9</v>
      </c>
      <c r="C6" s="71" t="s">
        <v>10</v>
      </c>
      <c r="D6" s="72" t="s">
        <v>11</v>
      </c>
      <c r="E6" s="70" t="s">
        <v>9</v>
      </c>
      <c r="F6" s="71" t="s">
        <v>10</v>
      </c>
      <c r="G6" s="72" t="s">
        <v>11</v>
      </c>
      <c r="H6" s="70" t="s">
        <v>9</v>
      </c>
      <c r="I6" s="71" t="s">
        <v>10</v>
      </c>
      <c r="J6" s="94" t="s">
        <v>11</v>
      </c>
    </row>
    <row r="7" spans="1:10" ht="15">
      <c r="A7" s="49">
        <v>1975</v>
      </c>
      <c r="B7" s="25">
        <f>17.86472488/100</f>
        <v>0.17864724880000002</v>
      </c>
      <c r="C7" s="11">
        <v>7475.61313433</v>
      </c>
      <c r="D7" s="12">
        <v>24082.27820896</v>
      </c>
      <c r="E7" s="25">
        <f>12.35638674/100</f>
        <v>0.1235638674</v>
      </c>
      <c r="F7" s="11">
        <v>13849.05253731</v>
      </c>
      <c r="G7" s="12">
        <v>22662.08597015</v>
      </c>
      <c r="H7" s="25">
        <f>1.1896449/100</f>
        <v>0.011896449</v>
      </c>
      <c r="I7" s="11">
        <v>23524.65671642</v>
      </c>
      <c r="J7" s="11">
        <v>33696.89253731</v>
      </c>
    </row>
    <row r="8" spans="1:10" ht="15">
      <c r="A8" s="49">
        <v>1976</v>
      </c>
      <c r="B8" s="73">
        <v>18.50504307</v>
      </c>
      <c r="C8" s="74">
        <v>7399.77464789</v>
      </c>
      <c r="D8" s="75">
        <v>23720.38873239</v>
      </c>
      <c r="E8" s="73">
        <v>12.39218271</v>
      </c>
      <c r="F8" s="74">
        <v>14355.5628169</v>
      </c>
      <c r="G8" s="75">
        <v>23490.17352113</v>
      </c>
      <c r="H8" s="73">
        <v>1.27076945</v>
      </c>
      <c r="I8" s="74">
        <v>24127.37633803</v>
      </c>
      <c r="J8" s="74">
        <v>37841.62535211</v>
      </c>
    </row>
    <row r="9" spans="1:10" ht="15">
      <c r="A9" s="49">
        <v>1977</v>
      </c>
      <c r="B9" s="73">
        <v>18.7541088</v>
      </c>
      <c r="C9" s="74">
        <v>6924.33607908</v>
      </c>
      <c r="D9" s="75">
        <v>23850.49093904</v>
      </c>
      <c r="E9" s="73">
        <v>12.21791507</v>
      </c>
      <c r="F9" s="74">
        <v>14494.94352554</v>
      </c>
      <c r="G9" s="75">
        <v>23561.97693575</v>
      </c>
      <c r="H9" s="73">
        <v>1.64084677</v>
      </c>
      <c r="I9" s="74">
        <v>19786.29034596</v>
      </c>
      <c r="J9" s="74">
        <v>34898.65383855</v>
      </c>
    </row>
    <row r="10" spans="1:10" ht="15">
      <c r="A10" s="49">
        <v>1978</v>
      </c>
      <c r="B10" s="73">
        <v>19.58128607</v>
      </c>
      <c r="C10" s="74">
        <v>7649.76294479</v>
      </c>
      <c r="D10" s="75">
        <v>24123.97153374</v>
      </c>
      <c r="E10" s="73">
        <v>12.75748749</v>
      </c>
      <c r="F10" s="74">
        <v>13537.50184049</v>
      </c>
      <c r="G10" s="75">
        <v>23486.49128834</v>
      </c>
      <c r="H10" s="73">
        <v>1.48979145</v>
      </c>
      <c r="I10" s="74">
        <v>19285.56809816</v>
      </c>
      <c r="J10" s="74">
        <v>35734.70723926</v>
      </c>
    </row>
    <row r="11" spans="1:10" ht="15">
      <c r="A11" s="49">
        <v>1979</v>
      </c>
      <c r="B11" s="73">
        <v>19.92733546</v>
      </c>
      <c r="C11" s="74">
        <v>6666.00630705</v>
      </c>
      <c r="D11" s="75">
        <v>23683.05438451</v>
      </c>
      <c r="E11" s="73">
        <v>13.09932293</v>
      </c>
      <c r="F11" s="74">
        <v>12795.89001383</v>
      </c>
      <c r="G11" s="75">
        <v>22190.95413555</v>
      </c>
      <c r="H11" s="73">
        <v>1.64364995</v>
      </c>
      <c r="I11" s="74">
        <v>20992.75242047</v>
      </c>
      <c r="J11" s="74">
        <v>36818.05809129</v>
      </c>
    </row>
    <row r="12" spans="1:10" ht="15">
      <c r="A12" s="49">
        <v>1980</v>
      </c>
      <c r="B12" s="73">
        <v>20.21110789</v>
      </c>
      <c r="C12" s="74">
        <v>6776.41596131</v>
      </c>
      <c r="D12" s="75">
        <v>23717.45586457</v>
      </c>
      <c r="E12" s="73">
        <v>13.12778503</v>
      </c>
      <c r="F12" s="74">
        <v>12773.54408706</v>
      </c>
      <c r="G12" s="75">
        <v>22452.52488513</v>
      </c>
      <c r="H12" s="73">
        <v>1.50363738</v>
      </c>
      <c r="I12" s="74">
        <v>22297.23201935</v>
      </c>
      <c r="J12" s="74">
        <v>38710.27617896</v>
      </c>
    </row>
    <row r="13" spans="1:10" ht="15">
      <c r="A13" s="49">
        <v>1981</v>
      </c>
      <c r="B13" s="73">
        <v>21.12356314</v>
      </c>
      <c r="C13" s="74">
        <v>6185.53642384</v>
      </c>
      <c r="D13" s="75">
        <v>23852.97483444</v>
      </c>
      <c r="E13" s="73">
        <v>13.07757238</v>
      </c>
      <c r="F13" s="74">
        <v>12834.98807947</v>
      </c>
      <c r="G13" s="75">
        <v>23010.19549669</v>
      </c>
      <c r="H13" s="73">
        <v>1.26874694</v>
      </c>
      <c r="I13" s="74">
        <v>17690.63417219</v>
      </c>
      <c r="J13" s="74">
        <v>34785.91046358</v>
      </c>
    </row>
    <row r="14" spans="1:10" ht="15">
      <c r="A14" s="49">
        <v>1982</v>
      </c>
      <c r="B14" s="73">
        <v>21.2617582</v>
      </c>
      <c r="C14" s="74">
        <v>5864.07983505</v>
      </c>
      <c r="D14" s="75">
        <v>23771.67010309</v>
      </c>
      <c r="E14" s="73">
        <v>13.14685293</v>
      </c>
      <c r="F14" s="74">
        <v>12999.19175258</v>
      </c>
      <c r="G14" s="75">
        <v>24587.73047423</v>
      </c>
      <c r="H14" s="73">
        <v>1.49592</v>
      </c>
      <c r="I14" s="74">
        <v>17214.30004124</v>
      </c>
      <c r="J14" s="74">
        <v>36181.08371134</v>
      </c>
    </row>
    <row r="15" spans="1:10" ht="15">
      <c r="A15" s="49">
        <v>1983</v>
      </c>
      <c r="B15" s="73">
        <v>22.37004939</v>
      </c>
      <c r="C15" s="74">
        <v>6336.28944724</v>
      </c>
      <c r="D15" s="75">
        <v>24016.88377889</v>
      </c>
      <c r="E15" s="73">
        <v>13.45180386</v>
      </c>
      <c r="F15" s="74">
        <v>14097.07063317</v>
      </c>
      <c r="G15" s="75">
        <v>25814.51256281</v>
      </c>
      <c r="H15" s="73">
        <v>1.91412172</v>
      </c>
      <c r="I15" s="74">
        <v>19590.86826131</v>
      </c>
      <c r="J15" s="74">
        <v>40326.96217085</v>
      </c>
    </row>
    <row r="16" spans="1:10" ht="15">
      <c r="A16" s="49">
        <v>1984</v>
      </c>
      <c r="B16" s="73">
        <v>22.29870046</v>
      </c>
      <c r="C16" s="74">
        <v>6304.83317261</v>
      </c>
      <c r="D16" s="75">
        <v>24663.15633558</v>
      </c>
      <c r="E16" s="73">
        <v>14.14866247</v>
      </c>
      <c r="F16" s="74">
        <v>14064.28142719</v>
      </c>
      <c r="G16" s="75">
        <v>24879.32204436</v>
      </c>
      <c r="H16" s="73">
        <v>2.12886545</v>
      </c>
      <c r="I16" s="74">
        <v>19770.15544841</v>
      </c>
      <c r="J16" s="74">
        <v>36854.00162006</v>
      </c>
    </row>
    <row r="17" spans="1:10" ht="15">
      <c r="A17" s="49">
        <v>1985</v>
      </c>
      <c r="B17" s="73">
        <v>23.11298009</v>
      </c>
      <c r="C17" s="74">
        <v>6432.21055762</v>
      </c>
      <c r="D17" s="75">
        <v>24570.00267658</v>
      </c>
      <c r="E17" s="73">
        <v>14.03388772</v>
      </c>
      <c r="F17" s="74">
        <v>13613.10959108</v>
      </c>
      <c r="G17" s="75">
        <v>24635.10602231</v>
      </c>
      <c r="H17" s="73">
        <v>1.95751017</v>
      </c>
      <c r="I17" s="74">
        <v>17892.56951673</v>
      </c>
      <c r="J17" s="74">
        <v>35730.88624535</v>
      </c>
    </row>
    <row r="18" spans="1:10" ht="15">
      <c r="A18" s="49">
        <v>1986</v>
      </c>
      <c r="B18" s="73">
        <v>24.64464164</v>
      </c>
      <c r="C18" s="74">
        <v>6397.36986301</v>
      </c>
      <c r="D18" s="75">
        <v>24858.04683105</v>
      </c>
      <c r="E18" s="73">
        <v>13.43414675</v>
      </c>
      <c r="F18" s="74">
        <v>14074.21369863</v>
      </c>
      <c r="G18" s="75">
        <v>25589.47945205</v>
      </c>
      <c r="H18" s="73">
        <v>2.16767305</v>
      </c>
      <c r="I18" s="74">
        <v>19140.93063014</v>
      </c>
      <c r="J18" s="74">
        <v>38979.17457534</v>
      </c>
    </row>
    <row r="19" spans="1:10" ht="15">
      <c r="A19" s="49">
        <v>1987</v>
      </c>
      <c r="B19" s="73">
        <v>25.05017827</v>
      </c>
      <c r="C19" s="74">
        <v>6986.60426432</v>
      </c>
      <c r="D19" s="75">
        <v>24687.64757709</v>
      </c>
      <c r="E19" s="73">
        <v>13.81200698</v>
      </c>
      <c r="F19" s="74">
        <v>14837.27619383</v>
      </c>
      <c r="G19" s="75">
        <v>26084.55696916</v>
      </c>
      <c r="H19" s="73">
        <v>2.67815268</v>
      </c>
      <c r="I19" s="74">
        <v>22317.63340969</v>
      </c>
      <c r="J19" s="74">
        <v>40216.17790308</v>
      </c>
    </row>
    <row r="20" spans="1:10" ht="15">
      <c r="A20" s="49">
        <v>1988</v>
      </c>
      <c r="B20" s="73">
        <v>26.76433814</v>
      </c>
      <c r="C20" s="74">
        <v>6823.0660339</v>
      </c>
      <c r="D20" s="75">
        <v>24781.10671186</v>
      </c>
      <c r="E20" s="73">
        <v>13.20852368</v>
      </c>
      <c r="F20" s="74">
        <v>15027.36759322</v>
      </c>
      <c r="G20" s="75">
        <v>26140.57491525</v>
      </c>
      <c r="H20" s="73">
        <v>2.50012695</v>
      </c>
      <c r="I20" s="74">
        <v>22060.19145763</v>
      </c>
      <c r="J20" s="74">
        <v>39958.86671186</v>
      </c>
    </row>
    <row r="21" spans="1:10" ht="15">
      <c r="A21" s="49">
        <v>1989</v>
      </c>
      <c r="B21" s="73">
        <v>26.86953184</v>
      </c>
      <c r="C21" s="74">
        <v>6773.68573731</v>
      </c>
      <c r="D21" s="75">
        <v>24229.09756648</v>
      </c>
      <c r="E21" s="73">
        <v>13.80235736</v>
      </c>
      <c r="F21" s="74">
        <v>14676.3190975</v>
      </c>
      <c r="G21" s="75">
        <v>25883.00583401</v>
      </c>
      <c r="H21" s="73">
        <v>2.84162885</v>
      </c>
      <c r="I21" s="74">
        <v>22202.6365834</v>
      </c>
      <c r="J21" s="74">
        <v>40512.28544722</v>
      </c>
    </row>
    <row r="22" spans="1:10" ht="15">
      <c r="A22" s="49">
        <v>1990</v>
      </c>
      <c r="B22" s="73">
        <v>27.41160855</v>
      </c>
      <c r="C22" s="74">
        <v>7190.26943803</v>
      </c>
      <c r="D22" s="75">
        <v>24980.79359507</v>
      </c>
      <c r="E22" s="73">
        <v>13.7478698</v>
      </c>
      <c r="F22" s="74">
        <v>16609.52240185</v>
      </c>
      <c r="G22" s="75">
        <v>27892.85271748</v>
      </c>
      <c r="H22" s="73">
        <v>3.21759689</v>
      </c>
      <c r="I22" s="74">
        <v>18745.03242494</v>
      </c>
      <c r="J22" s="74">
        <v>37414.56702079</v>
      </c>
    </row>
    <row r="23" spans="1:10" ht="15">
      <c r="A23" s="49">
        <v>1991</v>
      </c>
      <c r="B23" s="73">
        <v>29.42026096</v>
      </c>
      <c r="C23" s="74">
        <v>7417.18588235</v>
      </c>
      <c r="D23" s="75">
        <v>25342.05176471</v>
      </c>
      <c r="E23" s="73">
        <v>14.01699416</v>
      </c>
      <c r="F23" s="74">
        <v>15404.39623529</v>
      </c>
      <c r="G23" s="75">
        <v>26375.65035294</v>
      </c>
      <c r="H23" s="73">
        <v>2.83947258</v>
      </c>
      <c r="I23" s="74">
        <v>20259.90588235</v>
      </c>
      <c r="J23" s="74">
        <v>38586.536</v>
      </c>
    </row>
    <row r="24" spans="1:10" ht="15">
      <c r="A24" s="49">
        <v>1992</v>
      </c>
      <c r="B24" s="73">
        <v>29.93204203</v>
      </c>
      <c r="C24" s="74">
        <v>7494.7788873</v>
      </c>
      <c r="D24" s="75">
        <v>25410.6314408</v>
      </c>
      <c r="E24" s="73">
        <v>13.6212849</v>
      </c>
      <c r="F24" s="74">
        <v>15988.86162625</v>
      </c>
      <c r="G24" s="75">
        <v>28222.00627675</v>
      </c>
      <c r="H24" s="73">
        <v>2.59151399</v>
      </c>
      <c r="I24" s="74">
        <v>19539.72131241</v>
      </c>
      <c r="J24" s="74">
        <v>38639.7489301</v>
      </c>
    </row>
    <row r="25" spans="1:10" ht="15">
      <c r="A25" s="49">
        <v>1993</v>
      </c>
      <c r="B25" s="73">
        <v>29.81953483</v>
      </c>
      <c r="C25" s="74">
        <v>7438.49307479</v>
      </c>
      <c r="D25" s="75">
        <v>25428.32686981</v>
      </c>
      <c r="E25" s="73">
        <v>13.27651833</v>
      </c>
      <c r="F25" s="74">
        <v>17464.28808864</v>
      </c>
      <c r="G25" s="75">
        <v>28508.833241</v>
      </c>
      <c r="H25" s="73">
        <v>2.76413888</v>
      </c>
      <c r="I25" s="74">
        <v>20200.3598892</v>
      </c>
      <c r="J25" s="74">
        <v>39132.94182826</v>
      </c>
    </row>
    <row r="26" spans="1:10" ht="15">
      <c r="A26" s="49">
        <v>1994</v>
      </c>
      <c r="B26" s="73">
        <v>28.27752648</v>
      </c>
      <c r="C26" s="74">
        <v>7099.78378378</v>
      </c>
      <c r="D26" s="75">
        <v>25941.03221622</v>
      </c>
      <c r="E26" s="73">
        <v>12.45518615</v>
      </c>
      <c r="F26" s="74">
        <v>16282.17081081</v>
      </c>
      <c r="G26" s="75">
        <v>28861.40994595</v>
      </c>
      <c r="H26" s="73">
        <v>2.71704653</v>
      </c>
      <c r="I26" s="74">
        <v>22845.52648649</v>
      </c>
      <c r="J26" s="74">
        <v>43209.28410811</v>
      </c>
    </row>
    <row r="27" spans="1:10" ht="15">
      <c r="A27" s="49">
        <v>1995</v>
      </c>
      <c r="B27" s="73">
        <v>28.13659661</v>
      </c>
      <c r="C27" s="74">
        <v>7441.50452459</v>
      </c>
      <c r="D27" s="75">
        <v>25449.63923934</v>
      </c>
      <c r="E27" s="73">
        <v>11.95471324</v>
      </c>
      <c r="F27" s="74">
        <v>15820.08739672</v>
      </c>
      <c r="G27" s="75">
        <v>29199.48380328</v>
      </c>
      <c r="H27" s="73">
        <v>2.90759784</v>
      </c>
      <c r="I27" s="74">
        <v>21993.78003934</v>
      </c>
      <c r="J27" s="74">
        <v>42372.17175082</v>
      </c>
    </row>
    <row r="28" spans="1:10" ht="15">
      <c r="A28" s="49">
        <v>1996</v>
      </c>
      <c r="B28" s="73">
        <v>29.09388142</v>
      </c>
      <c r="C28" s="74">
        <v>7903.67081047</v>
      </c>
      <c r="D28" s="75">
        <v>26294.90481174</v>
      </c>
      <c r="E28" s="73">
        <v>11.44827718</v>
      </c>
      <c r="F28" s="74">
        <v>18030.62156988</v>
      </c>
      <c r="G28" s="75">
        <v>31498.45278877</v>
      </c>
      <c r="H28" s="73">
        <v>2.32845614</v>
      </c>
      <c r="I28" s="74">
        <v>24885.23803446</v>
      </c>
      <c r="J28" s="74">
        <v>43237.72855137</v>
      </c>
    </row>
    <row r="29" spans="1:10" ht="15">
      <c r="A29" s="49">
        <v>1997</v>
      </c>
      <c r="B29" s="73">
        <v>27.17132528</v>
      </c>
      <c r="C29" s="74">
        <v>7568.85080474</v>
      </c>
      <c r="D29" s="75">
        <v>26470.58445415</v>
      </c>
      <c r="E29" s="73">
        <v>13.11739426</v>
      </c>
      <c r="F29" s="74">
        <v>17305.22470368</v>
      </c>
      <c r="G29" s="75">
        <v>30657.05043044</v>
      </c>
      <c r="H29" s="73">
        <v>2.98882579</v>
      </c>
      <c r="I29" s="74">
        <v>25171.23593263</v>
      </c>
      <c r="J29" s="74">
        <v>45621.40845914</v>
      </c>
    </row>
    <row r="30" spans="1:10" ht="15">
      <c r="A30" s="49">
        <v>1998</v>
      </c>
      <c r="B30" s="73">
        <v>28.95291967</v>
      </c>
      <c r="C30" s="74">
        <v>7787.28677301</v>
      </c>
      <c r="D30" s="75">
        <v>26989.05128834</v>
      </c>
      <c r="E30" s="73">
        <v>11.96130956</v>
      </c>
      <c r="F30" s="74">
        <v>18909.52638037</v>
      </c>
      <c r="G30" s="75">
        <v>31725.0281227</v>
      </c>
      <c r="H30" s="73">
        <v>2.75868872</v>
      </c>
      <c r="I30" s="74">
        <v>26404.57501841</v>
      </c>
      <c r="J30" s="74">
        <v>44188.12505522</v>
      </c>
    </row>
    <row r="31" spans="1:10" ht="15">
      <c r="A31" s="49">
        <v>1999</v>
      </c>
      <c r="B31" s="73">
        <v>30.65528884</v>
      </c>
      <c r="C31" s="74">
        <v>8379.16880866</v>
      </c>
      <c r="D31" s="75">
        <v>27767.58758123</v>
      </c>
      <c r="E31" s="73">
        <v>12.1986453</v>
      </c>
      <c r="F31" s="74">
        <v>18545.44404332</v>
      </c>
      <c r="G31" s="75">
        <v>31465.43672684</v>
      </c>
      <c r="H31" s="73">
        <v>2.27876335</v>
      </c>
      <c r="I31" s="74">
        <v>24783.45703971</v>
      </c>
      <c r="J31" s="74">
        <v>45790.38729242</v>
      </c>
    </row>
    <row r="32" spans="1:10" ht="15">
      <c r="A32" s="49">
        <v>2000</v>
      </c>
      <c r="B32" s="73">
        <v>27.65891174</v>
      </c>
      <c r="C32" s="74">
        <v>8532.9187935</v>
      </c>
      <c r="D32" s="75">
        <v>27378.47944316</v>
      </c>
      <c r="E32" s="73">
        <v>12.90592425</v>
      </c>
      <c r="F32" s="74">
        <v>18414.85141531</v>
      </c>
      <c r="G32" s="75">
        <v>30604.73540603</v>
      </c>
      <c r="H32" s="73">
        <v>2.40171708</v>
      </c>
      <c r="I32" s="74">
        <v>26005.08584687</v>
      </c>
      <c r="J32" s="74">
        <v>47231.73716937</v>
      </c>
    </row>
    <row r="33" spans="1:10" ht="15">
      <c r="A33" s="49">
        <v>2001</v>
      </c>
      <c r="B33" s="73">
        <v>28.13200392</v>
      </c>
      <c r="C33" s="74">
        <v>8185.75820225</v>
      </c>
      <c r="D33" s="75">
        <v>27233.38786517</v>
      </c>
      <c r="E33" s="73">
        <v>12.47360229</v>
      </c>
      <c r="F33" s="74">
        <v>16340.0327191</v>
      </c>
      <c r="G33" s="75">
        <v>30216.46705618</v>
      </c>
      <c r="H33" s="73">
        <v>2.36134377</v>
      </c>
      <c r="I33" s="74">
        <v>24399.85617978</v>
      </c>
      <c r="J33" s="74">
        <v>42870.28494382</v>
      </c>
    </row>
    <row r="34" spans="1:10" ht="15">
      <c r="A34" s="49">
        <v>2002</v>
      </c>
      <c r="B34" s="73">
        <v>28.42948935</v>
      </c>
      <c r="C34" s="74">
        <v>8004.55346304</v>
      </c>
      <c r="D34" s="75">
        <v>27319.57861034</v>
      </c>
      <c r="E34" s="73">
        <v>12.33973143</v>
      </c>
      <c r="F34" s="74">
        <v>18690.70372429</v>
      </c>
      <c r="G34" s="75">
        <v>32771.03386326</v>
      </c>
      <c r="H34" s="73">
        <v>2.15991535</v>
      </c>
      <c r="I34" s="74">
        <v>22376.92584769</v>
      </c>
      <c r="J34" s="74">
        <v>43424.7349861</v>
      </c>
    </row>
    <row r="35" spans="1:10" ht="15">
      <c r="A35" s="49">
        <v>2003</v>
      </c>
      <c r="B35" s="73">
        <v>29.35878501</v>
      </c>
      <c r="C35" s="74">
        <v>8633.41953185</v>
      </c>
      <c r="D35" s="75">
        <v>27822.18591181</v>
      </c>
      <c r="E35" s="73">
        <v>11.89228236</v>
      </c>
      <c r="F35" s="74">
        <v>18304.06967882</v>
      </c>
      <c r="G35" s="75">
        <v>32164.31799673</v>
      </c>
      <c r="H35" s="73">
        <v>2.66056489</v>
      </c>
      <c r="I35" s="74">
        <v>26342.60694611</v>
      </c>
      <c r="J35" s="74">
        <v>47387.20261296</v>
      </c>
    </row>
    <row r="36" spans="1:10" ht="15">
      <c r="A36" s="49">
        <v>2004</v>
      </c>
      <c r="B36" s="73">
        <v>29.46547864</v>
      </c>
      <c r="C36" s="74">
        <v>8567.14728519</v>
      </c>
      <c r="D36" s="75">
        <v>27571.19713231</v>
      </c>
      <c r="E36" s="73">
        <v>12.2841861</v>
      </c>
      <c r="F36" s="74">
        <v>19940.77385345</v>
      </c>
      <c r="G36" s="75">
        <v>33509.11645756</v>
      </c>
      <c r="H36" s="73">
        <v>2.40461219</v>
      </c>
      <c r="I36" s="74">
        <v>25553.73241961</v>
      </c>
      <c r="J36" s="74">
        <v>45732.07228255</v>
      </c>
    </row>
    <row r="37" spans="1:10" ht="15">
      <c r="A37" s="49">
        <v>2005</v>
      </c>
      <c r="B37" s="73">
        <v>29.30717673</v>
      </c>
      <c r="C37" s="74">
        <v>8643.84987147</v>
      </c>
      <c r="D37" s="75">
        <v>28498.29281234</v>
      </c>
      <c r="E37" s="73">
        <v>13.30468303</v>
      </c>
      <c r="F37" s="74">
        <v>18728.34138817</v>
      </c>
      <c r="G37" s="75">
        <v>32219.95039589</v>
      </c>
      <c r="H37" s="73">
        <v>2.47458343</v>
      </c>
      <c r="I37" s="74">
        <v>24961.51757326</v>
      </c>
      <c r="J37" s="74">
        <v>46100.53264782</v>
      </c>
    </row>
    <row r="38" spans="1:10" ht="15">
      <c r="A38" s="49">
        <v>2006</v>
      </c>
      <c r="B38" s="73">
        <v>29.69441055</v>
      </c>
      <c r="C38" s="74">
        <v>8672.67690488</v>
      </c>
      <c r="D38" s="75">
        <v>28151.67495318</v>
      </c>
      <c r="E38" s="73">
        <v>12.94777304</v>
      </c>
      <c r="F38" s="74">
        <v>16571.99408576</v>
      </c>
      <c r="G38" s="75">
        <v>31859.65862987</v>
      </c>
      <c r="H38" s="73">
        <v>2.1307248</v>
      </c>
      <c r="I38" s="74">
        <v>23476.99162149</v>
      </c>
      <c r="J38" s="74">
        <v>45904.42361755</v>
      </c>
    </row>
    <row r="39" spans="1:10" ht="15">
      <c r="A39" s="49">
        <v>2007</v>
      </c>
      <c r="B39" s="73">
        <v>28.98530014</v>
      </c>
      <c r="C39" s="74">
        <v>8378.49362617</v>
      </c>
      <c r="D39" s="75">
        <v>28286.94209799</v>
      </c>
      <c r="E39" s="73">
        <v>12.28856301</v>
      </c>
      <c r="F39" s="74">
        <v>18828.07556443</v>
      </c>
      <c r="G39" s="75">
        <v>32209.45784058</v>
      </c>
      <c r="H39" s="73">
        <v>1.82077243</v>
      </c>
      <c r="I39" s="74">
        <v>26897.25080633</v>
      </c>
      <c r="J39" s="74">
        <v>48193.14913224</v>
      </c>
    </row>
    <row r="40" spans="1:10" ht="15">
      <c r="A40" s="49">
        <v>2008</v>
      </c>
      <c r="B40" s="73">
        <v>28.36122784</v>
      </c>
      <c r="C40" s="74">
        <v>8537.03813724</v>
      </c>
      <c r="D40" s="75">
        <v>28190.36705893</v>
      </c>
      <c r="E40" s="73">
        <v>13.23029937</v>
      </c>
      <c r="F40" s="74">
        <v>19208.33580879</v>
      </c>
      <c r="G40" s="75">
        <v>33081.0227818</v>
      </c>
      <c r="H40" s="73">
        <v>2.43953763</v>
      </c>
      <c r="I40" s="74">
        <v>23050.00297055</v>
      </c>
      <c r="J40" s="74">
        <v>45977.28601787</v>
      </c>
    </row>
    <row r="41" spans="1:10" ht="15">
      <c r="A41" s="49">
        <v>2009</v>
      </c>
      <c r="B41" s="73">
        <v>28.96158654</v>
      </c>
      <c r="C41" s="74">
        <v>9093.63586208</v>
      </c>
      <c r="D41" s="75">
        <v>30110.76046047</v>
      </c>
      <c r="E41" s="73">
        <v>12.91204571</v>
      </c>
      <c r="F41" s="74">
        <v>21045.27156653</v>
      </c>
      <c r="G41" s="75">
        <v>35813.76923683</v>
      </c>
      <c r="H41" s="73">
        <v>2.49599581</v>
      </c>
      <c r="I41" s="74">
        <v>26631.36216753</v>
      </c>
      <c r="J41" s="74">
        <v>47401.6595068</v>
      </c>
    </row>
    <row r="42" spans="1:10" ht="15">
      <c r="A42" s="49">
        <v>2010</v>
      </c>
      <c r="B42" s="73">
        <v>27.04098979</v>
      </c>
      <c r="C42" s="74">
        <v>8998.84660381</v>
      </c>
      <c r="D42" s="75">
        <v>29796.89517124</v>
      </c>
      <c r="E42" s="73">
        <v>13.67199604</v>
      </c>
      <c r="F42" s="74">
        <v>20786.26436354</v>
      </c>
      <c r="G42" s="75">
        <v>36900.62753194</v>
      </c>
      <c r="H42" s="73">
        <v>2.5054438</v>
      </c>
      <c r="I42" s="74">
        <v>25582.43534512</v>
      </c>
      <c r="J42" s="74">
        <v>48282.02590324</v>
      </c>
    </row>
    <row r="43" spans="1:10" ht="15">
      <c r="A43" s="49">
        <v>2011</v>
      </c>
      <c r="B43" s="73">
        <v>28.01717916</v>
      </c>
      <c r="C43" s="74">
        <v>9471.66259381</v>
      </c>
      <c r="D43" s="75">
        <v>29748.42739299</v>
      </c>
      <c r="E43" s="73">
        <v>13.80099215</v>
      </c>
      <c r="F43" s="74">
        <v>20855.0369038</v>
      </c>
      <c r="G43" s="75">
        <v>35955.28361436</v>
      </c>
      <c r="H43" s="73">
        <v>2.59420275</v>
      </c>
      <c r="I43" s="74">
        <v>27310.16737403</v>
      </c>
      <c r="J43" s="74">
        <v>48120.72180824</v>
      </c>
    </row>
    <row r="44" spans="1:10" ht="15">
      <c r="A44" s="49">
        <v>2012</v>
      </c>
      <c r="B44" s="73">
        <v>27.09841731</v>
      </c>
      <c r="C44" s="74">
        <v>8999.16059927</v>
      </c>
      <c r="D44" s="75">
        <v>30524.28987528</v>
      </c>
      <c r="E44" s="73">
        <v>13.18964623</v>
      </c>
      <c r="F44" s="74">
        <v>19048.42677729</v>
      </c>
      <c r="G44" s="75">
        <v>34596.50162543</v>
      </c>
      <c r="H44" s="73">
        <v>2.33527449</v>
      </c>
      <c r="I44" s="74">
        <v>30526.32496361</v>
      </c>
      <c r="J44" s="74">
        <v>54928.05159536</v>
      </c>
    </row>
    <row r="45" spans="1:10" ht="15">
      <c r="A45" s="53">
        <v>2013</v>
      </c>
      <c r="B45" s="76">
        <v>28.19982884</v>
      </c>
      <c r="C45" s="77">
        <v>9600</v>
      </c>
      <c r="D45" s="78">
        <v>30491</v>
      </c>
      <c r="E45" s="76">
        <v>12.65354119</v>
      </c>
      <c r="F45" s="77">
        <v>24000</v>
      </c>
      <c r="G45" s="78">
        <v>39659</v>
      </c>
      <c r="H45" s="76">
        <v>2.31336198</v>
      </c>
      <c r="I45" s="77">
        <v>27600</v>
      </c>
      <c r="J45" s="77">
        <v>52259</v>
      </c>
    </row>
    <row r="46" spans="1:10" ht="15">
      <c r="A46" s="178" t="s">
        <v>181</v>
      </c>
      <c r="B46" s="178"/>
      <c r="C46" s="178"/>
      <c r="D46" s="178"/>
      <c r="E46" s="178"/>
      <c r="F46" s="178"/>
      <c r="G46" s="178"/>
      <c r="H46" s="178"/>
      <c r="I46" s="178"/>
      <c r="J46" s="178"/>
    </row>
    <row r="47" spans="1:10" ht="15">
      <c r="A47" s="178" t="s">
        <v>188</v>
      </c>
      <c r="B47" s="178"/>
      <c r="C47" s="178"/>
      <c r="D47" s="178"/>
      <c r="E47" s="178"/>
      <c r="F47" s="178"/>
      <c r="G47" s="178"/>
      <c r="H47" s="178"/>
      <c r="I47" s="178"/>
      <c r="J47" s="178"/>
    </row>
    <row r="48" spans="1:10" ht="36" customHeight="1">
      <c r="A48" s="176" t="s">
        <v>827</v>
      </c>
      <c r="B48" s="168"/>
      <c r="C48" s="168"/>
      <c r="D48" s="168"/>
      <c r="E48" s="168"/>
      <c r="F48" s="168"/>
      <c r="G48" s="168"/>
      <c r="H48" s="168"/>
      <c r="I48" s="168"/>
      <c r="J48" s="168"/>
    </row>
    <row r="49" spans="1:10" ht="15">
      <c r="A49" s="178" t="s">
        <v>95</v>
      </c>
      <c r="B49" s="178"/>
      <c r="C49" s="178"/>
      <c r="D49" s="178"/>
      <c r="E49" s="178"/>
      <c r="F49" s="178"/>
      <c r="G49" s="178"/>
      <c r="H49" s="178"/>
      <c r="I49" s="178"/>
      <c r="J49" s="178"/>
    </row>
  </sheetData>
  <sheetProtection/>
  <mergeCells count="8">
    <mergeCell ref="A48:J48"/>
    <mergeCell ref="A47:J47"/>
    <mergeCell ref="A49:J49"/>
    <mergeCell ref="A3:J3"/>
    <mergeCell ref="C5:D5"/>
    <mergeCell ref="F5:G5"/>
    <mergeCell ref="I5:J5"/>
    <mergeCell ref="A46:J46"/>
  </mergeCells>
  <printOptions/>
  <pageMargins left="0.7" right="0.7" top="0.75" bottom="0.75" header="0.3" footer="0.3"/>
  <pageSetup fitToHeight="1" fitToWidth="1" horizontalDpi="600" verticalDpi="600" orientation="portrait" scale="75"/>
</worksheet>
</file>

<file path=xl/worksheets/sheet25.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2" sqref="A2"/>
    </sheetView>
  </sheetViews>
  <sheetFormatPr defaultColWidth="8.421875" defaultRowHeight="15"/>
  <cols>
    <col min="1" max="1" width="16.28125" style="0" customWidth="1"/>
    <col min="2" max="11" width="8.7109375" style="0" customWidth="1"/>
  </cols>
  <sheetData>
    <row r="1" ht="15">
      <c r="A1" s="2" t="s">
        <v>146</v>
      </c>
    </row>
    <row r="2" ht="15">
      <c r="A2" s="2" t="s">
        <v>191</v>
      </c>
    </row>
    <row r="3" ht="15">
      <c r="A3" s="90" t="s">
        <v>192</v>
      </c>
    </row>
    <row r="5" spans="1:12" ht="15">
      <c r="A5" s="131" t="s">
        <v>166</v>
      </c>
      <c r="B5" s="132">
        <v>1983</v>
      </c>
      <c r="C5" s="132">
        <v>1987</v>
      </c>
      <c r="D5" s="132">
        <v>1996</v>
      </c>
      <c r="E5" s="132">
        <v>1998</v>
      </c>
      <c r="F5" s="132">
        <v>2000</v>
      </c>
      <c r="G5" s="132">
        <v>2002</v>
      </c>
      <c r="H5" s="132">
        <v>2004</v>
      </c>
      <c r="I5" s="132">
        <v>2006</v>
      </c>
      <c r="J5" s="132">
        <v>2008</v>
      </c>
      <c r="K5" s="132">
        <v>2010</v>
      </c>
      <c r="L5" s="132">
        <v>2012</v>
      </c>
    </row>
    <row r="6" spans="1:12" ht="15">
      <c r="A6" s="131" t="s">
        <v>161</v>
      </c>
      <c r="B6" s="132">
        <v>3</v>
      </c>
      <c r="C6" s="132">
        <v>3</v>
      </c>
      <c r="D6" s="132">
        <v>3</v>
      </c>
      <c r="E6" s="132">
        <v>2.5</v>
      </c>
      <c r="F6" s="132">
        <v>2.5</v>
      </c>
      <c r="G6" s="132">
        <v>2.67</v>
      </c>
      <c r="H6" s="132">
        <v>3</v>
      </c>
      <c r="I6" s="132">
        <v>3</v>
      </c>
      <c r="J6" s="132">
        <v>2.75</v>
      </c>
      <c r="K6" s="132">
        <v>3</v>
      </c>
      <c r="L6" s="132">
        <v>3</v>
      </c>
    </row>
    <row r="7" spans="1:12" ht="15">
      <c r="A7" s="131" t="s">
        <v>162</v>
      </c>
      <c r="B7" s="132">
        <v>5</v>
      </c>
      <c r="C7" s="132">
        <v>5</v>
      </c>
      <c r="D7" s="132">
        <v>5</v>
      </c>
      <c r="E7" s="132">
        <v>5</v>
      </c>
      <c r="F7" s="132">
        <v>4</v>
      </c>
      <c r="G7" s="132">
        <v>4</v>
      </c>
      <c r="H7" s="132">
        <v>5</v>
      </c>
      <c r="I7" s="132">
        <v>5</v>
      </c>
      <c r="J7" s="132">
        <v>5</v>
      </c>
      <c r="K7" s="132">
        <v>5</v>
      </c>
      <c r="L7" s="132">
        <v>5</v>
      </c>
    </row>
    <row r="8" spans="1:12" ht="15">
      <c r="A8" s="131" t="s">
        <v>163</v>
      </c>
      <c r="B8" s="132">
        <v>9</v>
      </c>
      <c r="C8" s="132">
        <v>8</v>
      </c>
      <c r="D8" s="132">
        <v>7</v>
      </c>
      <c r="E8" s="132">
        <v>7</v>
      </c>
      <c r="F8" s="132">
        <v>7</v>
      </c>
      <c r="G8" s="132">
        <v>6</v>
      </c>
      <c r="H8" s="132">
        <v>7</v>
      </c>
      <c r="I8" s="132">
        <v>6</v>
      </c>
      <c r="J8" s="132">
        <v>7</v>
      </c>
      <c r="K8" s="132">
        <v>7</v>
      </c>
      <c r="L8" s="132">
        <v>7</v>
      </c>
    </row>
    <row r="9" spans="1:12" ht="15">
      <c r="A9" s="131" t="s">
        <v>164</v>
      </c>
      <c r="B9" s="132">
        <v>12</v>
      </c>
      <c r="C9" s="132">
        <v>11</v>
      </c>
      <c r="D9" s="132">
        <v>9</v>
      </c>
      <c r="E9" s="132">
        <v>10</v>
      </c>
      <c r="F9" s="132">
        <v>9</v>
      </c>
      <c r="G9" s="132">
        <v>8</v>
      </c>
      <c r="H9" s="132">
        <v>8</v>
      </c>
      <c r="I9" s="132">
        <v>8</v>
      </c>
      <c r="J9" s="132">
        <v>9</v>
      </c>
      <c r="K9" s="132">
        <v>9</v>
      </c>
      <c r="L9" s="132">
        <v>10</v>
      </c>
    </row>
    <row r="10" spans="2:12" ht="15">
      <c r="B10" s="132"/>
      <c r="C10" s="132"/>
      <c r="D10" s="132"/>
      <c r="E10" s="132"/>
      <c r="F10" s="132"/>
      <c r="G10" s="132"/>
      <c r="H10" s="132"/>
      <c r="I10" s="132"/>
      <c r="J10" s="132"/>
      <c r="K10" s="132"/>
      <c r="L10" s="132"/>
    </row>
    <row r="11" spans="1:12" ht="15">
      <c r="A11" s="131" t="s">
        <v>165</v>
      </c>
      <c r="B11" s="132">
        <v>5</v>
      </c>
      <c r="C11" s="132">
        <v>5</v>
      </c>
      <c r="D11" s="132">
        <v>4</v>
      </c>
      <c r="E11" s="132">
        <v>4</v>
      </c>
      <c r="F11" s="132">
        <v>4</v>
      </c>
      <c r="G11" s="132">
        <v>4</v>
      </c>
      <c r="H11" s="132">
        <v>4</v>
      </c>
      <c r="I11" s="132">
        <v>4.33</v>
      </c>
      <c r="J11" s="132">
        <v>5</v>
      </c>
      <c r="K11" s="132">
        <v>5</v>
      </c>
      <c r="L11" s="132">
        <v>5</v>
      </c>
    </row>
    <row r="13" ht="15">
      <c r="A13" s="31" t="s">
        <v>148</v>
      </c>
    </row>
  </sheetData>
  <sheetProtection/>
  <printOptions/>
  <pageMargins left="0.7" right="0.7" top="0.75" bottom="0.75" header="0.3" footer="0.3"/>
  <pageSetup fitToHeight="1" fitToWidth="1" horizontalDpi="600" verticalDpi="600" orientation="portrait" scale="80"/>
</worksheet>
</file>

<file path=xl/worksheets/sheet26.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9">
      <selection activeCell="L29" sqref="L29"/>
    </sheetView>
  </sheetViews>
  <sheetFormatPr defaultColWidth="8.421875" defaultRowHeight="15"/>
  <cols>
    <col min="1" max="1" width="19.421875" style="0" customWidth="1"/>
    <col min="2" max="7" width="8.7109375" style="132" customWidth="1"/>
    <col min="8" max="11" width="8.7109375" style="0" customWidth="1"/>
  </cols>
  <sheetData>
    <row r="1" ht="15">
      <c r="A1" s="2" t="s">
        <v>147</v>
      </c>
    </row>
    <row r="2" ht="15">
      <c r="A2" s="2" t="s">
        <v>159</v>
      </c>
    </row>
    <row r="3" ht="15">
      <c r="A3" s="90" t="s">
        <v>193</v>
      </c>
    </row>
    <row r="5" ht="15">
      <c r="A5" s="126" t="s">
        <v>160</v>
      </c>
    </row>
    <row r="7" spans="1:12" ht="15">
      <c r="A7" t="s">
        <v>151</v>
      </c>
      <c r="B7" s="132">
        <v>1983</v>
      </c>
      <c r="C7" s="132">
        <v>1987</v>
      </c>
      <c r="D7" s="132">
        <v>1996</v>
      </c>
      <c r="E7" s="132">
        <v>1998</v>
      </c>
      <c r="F7" s="132">
        <v>2000</v>
      </c>
      <c r="G7" s="132">
        <v>2002</v>
      </c>
      <c r="H7" s="132">
        <v>2004</v>
      </c>
      <c r="I7" s="132">
        <v>2006</v>
      </c>
      <c r="J7" s="132">
        <v>2008</v>
      </c>
      <c r="K7" s="132">
        <v>2010</v>
      </c>
      <c r="L7" s="132">
        <v>2012</v>
      </c>
    </row>
    <row r="8" spans="1:12" ht="15">
      <c r="A8" t="s">
        <v>152</v>
      </c>
      <c r="B8" s="133">
        <v>11.11</v>
      </c>
      <c r="C8" s="133">
        <v>12.44</v>
      </c>
      <c r="D8" s="133">
        <v>11.99</v>
      </c>
      <c r="E8" s="133">
        <v>12.86</v>
      </c>
      <c r="F8" s="133">
        <v>12.77</v>
      </c>
      <c r="G8" s="133">
        <v>12.16</v>
      </c>
      <c r="H8" s="133">
        <v>11.96</v>
      </c>
      <c r="I8" s="133">
        <v>13.21</v>
      </c>
      <c r="J8" s="133">
        <v>10.75</v>
      </c>
      <c r="K8" s="133">
        <v>8.81</v>
      </c>
      <c r="L8" s="133">
        <v>10.88</v>
      </c>
    </row>
    <row r="9" spans="1:12" ht="15">
      <c r="A9" t="s">
        <v>153</v>
      </c>
      <c r="B9" s="133">
        <v>14.48</v>
      </c>
      <c r="C9" s="133">
        <v>15.55</v>
      </c>
      <c r="D9" s="133">
        <v>19.99</v>
      </c>
      <c r="E9" s="133">
        <v>19.05</v>
      </c>
      <c r="F9" s="133">
        <v>21.07</v>
      </c>
      <c r="G9" s="133">
        <v>21.69</v>
      </c>
      <c r="H9" s="133">
        <v>21.93</v>
      </c>
      <c r="I9" s="133">
        <v>21.63</v>
      </c>
      <c r="J9" s="133">
        <v>20</v>
      </c>
      <c r="K9" s="133">
        <v>20.9</v>
      </c>
      <c r="L9" s="133">
        <v>17.34</v>
      </c>
    </row>
    <row r="10" spans="1:12" ht="15">
      <c r="A10" t="s">
        <v>154</v>
      </c>
      <c r="B10" s="133">
        <v>8.56</v>
      </c>
      <c r="C10" s="133">
        <v>7.96</v>
      </c>
      <c r="D10" s="133">
        <v>8.23</v>
      </c>
      <c r="E10" s="133">
        <v>8.96</v>
      </c>
      <c r="F10" s="133">
        <v>8.89</v>
      </c>
      <c r="G10" s="133">
        <v>9.12</v>
      </c>
      <c r="H10" s="133">
        <v>11.71</v>
      </c>
      <c r="I10" s="133">
        <v>11.64</v>
      </c>
      <c r="J10" s="133">
        <v>10.21</v>
      </c>
      <c r="K10" s="133">
        <v>11.2</v>
      </c>
      <c r="L10" s="133">
        <v>11.18</v>
      </c>
    </row>
    <row r="11" spans="1:12" ht="15">
      <c r="A11" t="s">
        <v>155</v>
      </c>
      <c r="B11" s="133">
        <v>7.46</v>
      </c>
      <c r="C11" s="133">
        <v>8.97</v>
      </c>
      <c r="D11" s="133">
        <v>9.92</v>
      </c>
      <c r="E11" s="133">
        <v>8.71</v>
      </c>
      <c r="F11" s="133">
        <v>8.01</v>
      </c>
      <c r="G11" s="133">
        <v>9.13</v>
      </c>
      <c r="H11" s="133">
        <v>8.84</v>
      </c>
      <c r="I11" s="133">
        <v>9.42</v>
      </c>
      <c r="J11" s="133">
        <v>10.51</v>
      </c>
      <c r="K11" s="133">
        <v>9.77</v>
      </c>
      <c r="L11" s="133">
        <v>9.68</v>
      </c>
    </row>
    <row r="12" spans="1:12" ht="15">
      <c r="A12" t="s">
        <v>156</v>
      </c>
      <c r="B12" s="133">
        <v>13.99</v>
      </c>
      <c r="C12" s="133">
        <v>13.08</v>
      </c>
      <c r="D12" s="133">
        <v>12.14</v>
      </c>
      <c r="E12" s="133">
        <v>13.98</v>
      </c>
      <c r="F12" s="133">
        <v>15.09</v>
      </c>
      <c r="G12" s="133">
        <v>14.44</v>
      </c>
      <c r="H12" s="133">
        <v>13.38</v>
      </c>
      <c r="I12" s="133">
        <v>12.46</v>
      </c>
      <c r="J12" s="133">
        <v>14.25</v>
      </c>
      <c r="K12" s="133">
        <v>15.28</v>
      </c>
      <c r="L12" s="133">
        <v>15.78</v>
      </c>
    </row>
    <row r="13" spans="1:12" ht="15">
      <c r="A13" t="s">
        <v>157</v>
      </c>
      <c r="B13" s="133">
        <v>11.01</v>
      </c>
      <c r="C13" s="133">
        <v>10.87</v>
      </c>
      <c r="D13" s="133">
        <v>11.26</v>
      </c>
      <c r="E13" s="133">
        <v>9.56</v>
      </c>
      <c r="F13" s="133">
        <v>9.01</v>
      </c>
      <c r="G13" s="133">
        <v>8.71</v>
      </c>
      <c r="H13" s="133">
        <v>9.49</v>
      </c>
      <c r="I13" s="133">
        <v>10.26</v>
      </c>
      <c r="J13" s="133">
        <v>9.64</v>
      </c>
      <c r="K13" s="133">
        <v>8.99</v>
      </c>
      <c r="L13" s="133">
        <v>9.01</v>
      </c>
    </row>
    <row r="14" spans="1:12" ht="15">
      <c r="A14" t="s">
        <v>158</v>
      </c>
      <c r="B14" s="133">
        <v>33.4</v>
      </c>
      <c r="C14" s="133">
        <v>31.13</v>
      </c>
      <c r="D14" s="133">
        <v>26.48</v>
      </c>
      <c r="E14" s="133">
        <v>26.88</v>
      </c>
      <c r="F14" s="133">
        <v>25.14</v>
      </c>
      <c r="G14" s="133">
        <v>24.76</v>
      </c>
      <c r="H14" s="133">
        <v>22.69</v>
      </c>
      <c r="I14" s="133">
        <v>21.38</v>
      </c>
      <c r="J14" s="133">
        <v>24.63</v>
      </c>
      <c r="K14" s="133">
        <v>25.07</v>
      </c>
      <c r="L14" s="133">
        <v>26.13</v>
      </c>
    </row>
    <row r="15" spans="8:12" ht="15">
      <c r="H15" s="132"/>
      <c r="I15" s="132"/>
      <c r="J15" s="132"/>
      <c r="K15" s="132"/>
      <c r="L15" s="132"/>
    </row>
    <row r="16" spans="1:12" ht="15">
      <c r="A16" s="126" t="s">
        <v>149</v>
      </c>
      <c r="H16" s="132"/>
      <c r="I16" s="132"/>
      <c r="J16" s="132"/>
      <c r="K16" s="132"/>
      <c r="L16" s="132"/>
    </row>
    <row r="17" spans="1:12" ht="15">
      <c r="A17" s="122"/>
      <c r="H17" s="132"/>
      <c r="I17" s="132"/>
      <c r="J17" s="132"/>
      <c r="K17" s="132"/>
      <c r="L17" s="132"/>
    </row>
    <row r="18" spans="1:12" ht="15">
      <c r="A18" s="126" t="s">
        <v>151</v>
      </c>
      <c r="B18" s="132">
        <v>1983</v>
      </c>
      <c r="C18" s="132">
        <v>1987</v>
      </c>
      <c r="D18" s="132">
        <v>1996</v>
      </c>
      <c r="E18" s="132">
        <v>1998</v>
      </c>
      <c r="F18" s="132">
        <v>2000</v>
      </c>
      <c r="G18" s="132">
        <v>2002</v>
      </c>
      <c r="H18" s="132">
        <v>2004</v>
      </c>
      <c r="I18" s="132">
        <v>2006</v>
      </c>
      <c r="J18" s="132">
        <v>2008</v>
      </c>
      <c r="K18" s="132">
        <v>2010</v>
      </c>
      <c r="L18" s="132">
        <v>2012</v>
      </c>
    </row>
    <row r="19" spans="1:12" ht="15">
      <c r="A19" s="126" t="s">
        <v>152</v>
      </c>
      <c r="B19" s="133">
        <v>10.59</v>
      </c>
      <c r="C19" s="133">
        <v>11.32</v>
      </c>
      <c r="D19" s="133">
        <v>11.61</v>
      </c>
      <c r="E19" s="133">
        <v>11.82</v>
      </c>
      <c r="F19" s="133">
        <v>12.28</v>
      </c>
      <c r="G19" s="133">
        <v>12.34</v>
      </c>
      <c r="H19" s="133">
        <v>12.79</v>
      </c>
      <c r="I19" s="133">
        <v>13.23</v>
      </c>
      <c r="J19" s="133">
        <v>9.55</v>
      </c>
      <c r="K19" s="133">
        <v>8.12</v>
      </c>
      <c r="L19" s="133">
        <v>11.31</v>
      </c>
    </row>
    <row r="20" spans="1:12" ht="15">
      <c r="A20" s="126" t="s">
        <v>153</v>
      </c>
      <c r="B20" s="133">
        <v>11.6</v>
      </c>
      <c r="C20" s="133">
        <v>14.12</v>
      </c>
      <c r="D20" s="133">
        <v>20.11</v>
      </c>
      <c r="E20" s="133">
        <v>17.67</v>
      </c>
      <c r="F20" s="133">
        <v>20.37</v>
      </c>
      <c r="G20" s="133">
        <v>21.78</v>
      </c>
      <c r="H20" s="133">
        <v>21.12</v>
      </c>
      <c r="I20" s="133">
        <v>21.68</v>
      </c>
      <c r="J20" s="133">
        <v>20.45</v>
      </c>
      <c r="K20" s="133">
        <v>19.2</v>
      </c>
      <c r="L20" s="133">
        <v>16.13</v>
      </c>
    </row>
    <row r="21" spans="1:12" ht="15">
      <c r="A21" s="126" t="s">
        <v>154</v>
      </c>
      <c r="B21" s="133">
        <v>6.56</v>
      </c>
      <c r="C21" s="133">
        <v>6.9</v>
      </c>
      <c r="D21" s="133">
        <v>7.67</v>
      </c>
      <c r="E21" s="133">
        <v>8.97</v>
      </c>
      <c r="F21" s="133">
        <v>9.33</v>
      </c>
      <c r="G21" s="133">
        <v>8.72</v>
      </c>
      <c r="H21" s="133">
        <v>10.59</v>
      </c>
      <c r="I21" s="133">
        <v>10.89</v>
      </c>
      <c r="J21" s="133">
        <v>9.18</v>
      </c>
      <c r="K21" s="133">
        <v>11.29</v>
      </c>
      <c r="L21" s="133">
        <v>9.89</v>
      </c>
    </row>
    <row r="22" spans="1:12" ht="15">
      <c r="A22" s="126" t="s">
        <v>155</v>
      </c>
      <c r="B22" s="133">
        <v>5.59</v>
      </c>
      <c r="C22" s="133">
        <v>7.43</v>
      </c>
      <c r="D22" s="133">
        <v>9.3</v>
      </c>
      <c r="E22" s="133">
        <v>7.11</v>
      </c>
      <c r="F22" s="133">
        <v>7.39</v>
      </c>
      <c r="G22" s="133">
        <v>7.71</v>
      </c>
      <c r="H22" s="133">
        <v>8.03</v>
      </c>
      <c r="I22" s="133">
        <v>8.74</v>
      </c>
      <c r="J22" s="133">
        <v>9.75</v>
      </c>
      <c r="K22" s="133">
        <v>8.79</v>
      </c>
      <c r="L22" s="133">
        <v>9.01</v>
      </c>
    </row>
    <row r="23" spans="1:12" ht="15">
      <c r="A23" s="126" t="s">
        <v>156</v>
      </c>
      <c r="B23" s="133">
        <v>12.02</v>
      </c>
      <c r="C23" s="133">
        <v>11.15</v>
      </c>
      <c r="D23" s="133">
        <v>10.22</v>
      </c>
      <c r="E23" s="133">
        <v>11.93</v>
      </c>
      <c r="F23" s="133">
        <v>13.44</v>
      </c>
      <c r="G23" s="133">
        <v>12.45</v>
      </c>
      <c r="H23" s="133">
        <v>12.66</v>
      </c>
      <c r="I23" s="133">
        <v>11.87</v>
      </c>
      <c r="J23" s="133">
        <v>13.85</v>
      </c>
      <c r="K23" s="133">
        <v>14.44</v>
      </c>
      <c r="L23" s="133">
        <v>15.28</v>
      </c>
    </row>
    <row r="24" spans="1:12" ht="15">
      <c r="A24" s="126" t="s">
        <v>157</v>
      </c>
      <c r="B24" s="133">
        <v>10.52</v>
      </c>
      <c r="C24" s="133">
        <v>9.77</v>
      </c>
      <c r="D24" s="133">
        <v>8.48</v>
      </c>
      <c r="E24" s="133">
        <v>7.87</v>
      </c>
      <c r="F24" s="133">
        <v>7.93</v>
      </c>
      <c r="G24" s="133">
        <v>8.38</v>
      </c>
      <c r="H24" s="133">
        <v>8.4</v>
      </c>
      <c r="I24" s="133">
        <v>8.6</v>
      </c>
      <c r="J24" s="133">
        <v>9.36</v>
      </c>
      <c r="K24" s="133">
        <v>8.83</v>
      </c>
      <c r="L24" s="133">
        <v>8.49</v>
      </c>
    </row>
    <row r="25" spans="1:12" ht="15">
      <c r="A25" s="126" t="s">
        <v>158</v>
      </c>
      <c r="B25" s="133">
        <v>43.11</v>
      </c>
      <c r="C25" s="133">
        <v>39.32</v>
      </c>
      <c r="D25" s="133">
        <v>32.63</v>
      </c>
      <c r="E25" s="133">
        <v>34.62</v>
      </c>
      <c r="F25" s="133">
        <v>29.26</v>
      </c>
      <c r="G25" s="133">
        <v>28.62</v>
      </c>
      <c r="H25" s="133">
        <v>26.42</v>
      </c>
      <c r="I25" s="133">
        <v>24.99</v>
      </c>
      <c r="J25" s="133">
        <v>27.86</v>
      </c>
      <c r="K25" s="133">
        <v>29.34</v>
      </c>
      <c r="L25" s="133">
        <v>29.89</v>
      </c>
    </row>
    <row r="26" spans="8:12" ht="15">
      <c r="H26" s="132"/>
      <c r="I26" s="132"/>
      <c r="J26" s="132"/>
      <c r="K26" s="132"/>
      <c r="L26" s="132"/>
    </row>
    <row r="27" spans="1:12" ht="15">
      <c r="A27" s="126" t="s">
        <v>150</v>
      </c>
      <c r="H27" s="132"/>
      <c r="I27" s="132"/>
      <c r="J27" s="132"/>
      <c r="K27" s="132"/>
      <c r="L27" s="132"/>
    </row>
    <row r="28" spans="8:12" ht="15">
      <c r="H28" s="132"/>
      <c r="I28" s="132"/>
      <c r="J28" s="132"/>
      <c r="K28" s="132"/>
      <c r="L28" s="132"/>
    </row>
    <row r="29" spans="1:12" ht="15">
      <c r="A29" s="126" t="s">
        <v>151</v>
      </c>
      <c r="B29" s="132">
        <v>1983</v>
      </c>
      <c r="C29" s="132">
        <v>1987</v>
      </c>
      <c r="D29" s="132">
        <v>1996</v>
      </c>
      <c r="E29" s="132">
        <v>1998</v>
      </c>
      <c r="F29" s="132">
        <v>2000</v>
      </c>
      <c r="G29" s="132">
        <v>2002</v>
      </c>
      <c r="H29" s="132">
        <v>2004</v>
      </c>
      <c r="I29" s="132">
        <v>2006</v>
      </c>
      <c r="J29" s="132">
        <v>2008</v>
      </c>
      <c r="K29" s="132">
        <v>2010</v>
      </c>
      <c r="L29" s="132">
        <v>2012</v>
      </c>
    </row>
    <row r="30" spans="1:12" ht="15">
      <c r="A30" s="126" t="s">
        <v>152</v>
      </c>
      <c r="B30" s="133">
        <v>11.83</v>
      </c>
      <c r="C30" s="133">
        <v>14.01</v>
      </c>
      <c r="D30" s="133">
        <v>12.42</v>
      </c>
      <c r="E30" s="133">
        <v>14</v>
      </c>
      <c r="F30" s="133">
        <v>13.34</v>
      </c>
      <c r="G30" s="133">
        <v>11.96</v>
      </c>
      <c r="H30" s="133">
        <v>11.07</v>
      </c>
      <c r="I30" s="133">
        <v>13.18</v>
      </c>
      <c r="J30" s="133">
        <v>12.01</v>
      </c>
      <c r="K30" s="133">
        <v>9.51</v>
      </c>
      <c r="L30" s="133">
        <v>10.42</v>
      </c>
    </row>
    <row r="31" spans="1:12" ht="15">
      <c r="A31" s="126" t="s">
        <v>153</v>
      </c>
      <c r="B31" s="133">
        <v>18.44</v>
      </c>
      <c r="C31" s="133">
        <v>17.57</v>
      </c>
      <c r="D31" s="133">
        <v>19.85</v>
      </c>
      <c r="E31" s="133">
        <v>20.55</v>
      </c>
      <c r="F31" s="133">
        <v>21.87</v>
      </c>
      <c r="G31" s="133">
        <v>21.6</v>
      </c>
      <c r="H31" s="133">
        <v>22.81</v>
      </c>
      <c r="I31" s="133">
        <v>21.59</v>
      </c>
      <c r="J31" s="133">
        <v>19.53</v>
      </c>
      <c r="K31" s="133">
        <v>22.65</v>
      </c>
      <c r="L31" s="133">
        <v>18.64</v>
      </c>
    </row>
    <row r="32" spans="1:12" ht="15">
      <c r="A32" s="126" t="s">
        <v>154</v>
      </c>
      <c r="B32" s="133">
        <v>11.32</v>
      </c>
      <c r="C32" s="133">
        <v>9.45</v>
      </c>
      <c r="D32" s="133">
        <v>8.86</v>
      </c>
      <c r="E32" s="133">
        <v>8.95</v>
      </c>
      <c r="F32" s="133">
        <v>8.39</v>
      </c>
      <c r="G32" s="133">
        <v>9.55</v>
      </c>
      <c r="H32" s="133">
        <v>12.92</v>
      </c>
      <c r="I32" s="133">
        <v>12.43</v>
      </c>
      <c r="J32" s="133">
        <v>11.29</v>
      </c>
      <c r="K32" s="133">
        <v>11.1</v>
      </c>
      <c r="L32" s="133">
        <v>12.57</v>
      </c>
    </row>
    <row r="33" spans="1:12" ht="15">
      <c r="A33" s="126" t="s">
        <v>155</v>
      </c>
      <c r="B33" s="133">
        <v>10.02</v>
      </c>
      <c r="C33" s="133">
        <v>11.13</v>
      </c>
      <c r="D33" s="133">
        <v>10.63</v>
      </c>
      <c r="E33" s="133">
        <v>10.46</v>
      </c>
      <c r="F33" s="133">
        <v>8.72</v>
      </c>
      <c r="G33" s="133">
        <v>10.69</v>
      </c>
      <c r="H33" s="133">
        <v>9.71</v>
      </c>
      <c r="I33" s="133">
        <v>10.12</v>
      </c>
      <c r="J33" s="133">
        <v>11.3</v>
      </c>
      <c r="K33" s="133">
        <v>10.77</v>
      </c>
      <c r="L33" s="133">
        <v>10.39</v>
      </c>
    </row>
    <row r="34" spans="1:12" ht="15">
      <c r="A34" s="126" t="s">
        <v>156</v>
      </c>
      <c r="B34" s="133">
        <v>16.69</v>
      </c>
      <c r="C34" s="133">
        <v>15.79</v>
      </c>
      <c r="D34" s="133">
        <v>14.33</v>
      </c>
      <c r="E34" s="133">
        <v>16.21</v>
      </c>
      <c r="F34" s="133">
        <v>16.94</v>
      </c>
      <c r="G34" s="133">
        <v>16.61</v>
      </c>
      <c r="H34" s="133">
        <v>14.16</v>
      </c>
      <c r="I34" s="133">
        <v>13.08</v>
      </c>
      <c r="J34" s="133">
        <v>14.68</v>
      </c>
      <c r="K34" s="133">
        <v>16.14</v>
      </c>
      <c r="L34" s="133">
        <v>16.32</v>
      </c>
    </row>
    <row r="35" spans="1:12" ht="15">
      <c r="A35" s="126" t="s">
        <v>157</v>
      </c>
      <c r="B35" s="133">
        <v>11.67</v>
      </c>
      <c r="C35" s="133">
        <v>12.42</v>
      </c>
      <c r="D35" s="133">
        <v>14.42</v>
      </c>
      <c r="E35" s="133">
        <v>11.4</v>
      </c>
      <c r="F35" s="133">
        <v>10.23</v>
      </c>
      <c r="G35" s="133">
        <v>9.06</v>
      </c>
      <c r="H35" s="133">
        <v>10.65</v>
      </c>
      <c r="I35" s="133">
        <v>12</v>
      </c>
      <c r="J35" s="133">
        <v>9.93</v>
      </c>
      <c r="K35" s="133">
        <v>9.15</v>
      </c>
      <c r="L35" s="133">
        <v>9.56</v>
      </c>
    </row>
    <row r="36" spans="1:12" ht="15">
      <c r="A36" s="126" t="s">
        <v>158</v>
      </c>
      <c r="B36" s="133">
        <v>20.02</v>
      </c>
      <c r="C36" s="133">
        <v>19.63</v>
      </c>
      <c r="D36" s="133">
        <v>19.49</v>
      </c>
      <c r="E36" s="133">
        <v>18.42</v>
      </c>
      <c r="F36" s="133">
        <v>20.51</v>
      </c>
      <c r="G36" s="133">
        <v>20.54</v>
      </c>
      <c r="H36" s="133">
        <v>18.68</v>
      </c>
      <c r="I36" s="133">
        <v>17.6</v>
      </c>
      <c r="J36" s="133">
        <v>21.25</v>
      </c>
      <c r="K36" s="133">
        <v>20.69</v>
      </c>
      <c r="L36" s="133">
        <v>22.1</v>
      </c>
    </row>
    <row r="38" ht="15">
      <c r="A38" s="31" t="s">
        <v>148</v>
      </c>
    </row>
  </sheetData>
  <sheetProtection/>
  <printOptions/>
  <pageMargins left="0.7" right="0.7" top="0.75" bottom="0.75" header="0.3" footer="0.3"/>
  <pageSetup fitToHeight="1" fitToWidth="1" horizontalDpi="600" verticalDpi="600" orientation="portrait" scale="77"/>
</worksheet>
</file>

<file path=xl/worksheets/sheet27.xml><?xml version="1.0" encoding="utf-8"?>
<worksheet xmlns="http://schemas.openxmlformats.org/spreadsheetml/2006/main" xmlns:r="http://schemas.openxmlformats.org/officeDocument/2006/relationships">
  <dimension ref="A1:AO27"/>
  <sheetViews>
    <sheetView zoomScale="60" zoomScaleNormal="60" zoomScalePageLayoutView="0" workbookViewId="0" topLeftCell="A1">
      <selection activeCell="AN6" sqref="AN6"/>
    </sheetView>
  </sheetViews>
  <sheetFormatPr defaultColWidth="8.421875" defaultRowHeight="15"/>
  <cols>
    <col min="1" max="1" width="66.28125" style="142" customWidth="1"/>
    <col min="2" max="2" width="16.8515625" style="142" bestFit="1" customWidth="1"/>
    <col min="3" max="7" width="20.140625" style="142" bestFit="1" customWidth="1"/>
    <col min="8" max="8" width="19.7109375" style="142" bestFit="1" customWidth="1"/>
    <col min="9" max="9" width="20.140625" style="142" bestFit="1" customWidth="1"/>
    <col min="10" max="10" width="19.7109375" style="142" bestFit="1" customWidth="1"/>
    <col min="11" max="13" width="20.421875" style="142" bestFit="1" customWidth="1"/>
    <col min="14" max="14" width="20.140625" style="142" bestFit="1" customWidth="1"/>
    <col min="15" max="16" width="20.421875" style="142" bestFit="1" customWidth="1"/>
    <col min="17" max="18" width="20.140625" style="142" bestFit="1" customWidth="1"/>
    <col min="19" max="19" width="20.421875" style="142" bestFit="1" customWidth="1"/>
    <col min="20" max="20" width="19.7109375" style="142" bestFit="1" customWidth="1"/>
    <col min="21" max="21" width="20.421875" style="142" bestFit="1" customWidth="1"/>
    <col min="22" max="22" width="20.140625" style="142" bestFit="1" customWidth="1"/>
    <col min="23" max="24" width="20.421875" style="142" bestFit="1" customWidth="1"/>
    <col min="25" max="28" width="20.140625" style="142" bestFit="1" customWidth="1"/>
    <col min="29" max="29" width="20.421875" style="142" bestFit="1" customWidth="1"/>
    <col min="30" max="30" width="20.140625" style="142" bestFit="1" customWidth="1"/>
    <col min="31" max="32" width="20.421875" style="142" bestFit="1" customWidth="1"/>
    <col min="33" max="34" width="20.140625" style="142" bestFit="1" customWidth="1"/>
    <col min="35" max="35" width="20.421875" style="142" bestFit="1" customWidth="1"/>
    <col min="36" max="37" width="20.140625" style="142" bestFit="1" customWidth="1"/>
    <col min="38" max="38" width="20.421875" style="142" bestFit="1" customWidth="1"/>
    <col min="39" max="39" width="20.140625" style="142" bestFit="1" customWidth="1"/>
    <col min="40" max="41" width="20.421875" style="142" bestFit="1" customWidth="1"/>
    <col min="42" max="16384" width="8.421875" style="142" customWidth="1"/>
  </cols>
  <sheetData>
    <row r="1" ht="15">
      <c r="A1" s="144" t="s">
        <v>134</v>
      </c>
    </row>
    <row r="3" spans="1:3" ht="15">
      <c r="A3" s="175" t="s">
        <v>233</v>
      </c>
      <c r="B3" s="175"/>
      <c r="C3" s="145"/>
    </row>
    <row r="4" spans="1:3" ht="135" customHeight="1">
      <c r="A4" s="186" t="s">
        <v>194</v>
      </c>
      <c r="B4" s="186"/>
      <c r="C4" s="146"/>
    </row>
    <row r="6" spans="1:41" s="118" customFormat="1" ht="15">
      <c r="A6" s="144" t="s">
        <v>136</v>
      </c>
      <c r="B6" s="43"/>
      <c r="C6" s="118">
        <v>1975</v>
      </c>
      <c r="D6" s="118">
        <v>1976</v>
      </c>
      <c r="E6" s="118">
        <v>1977</v>
      </c>
      <c r="F6" s="118">
        <v>1978</v>
      </c>
      <c r="G6" s="118">
        <v>1979</v>
      </c>
      <c r="H6" s="118">
        <v>1980</v>
      </c>
      <c r="I6" s="118">
        <v>1981</v>
      </c>
      <c r="J6" s="118">
        <v>1982</v>
      </c>
      <c r="K6" s="118">
        <v>1983</v>
      </c>
      <c r="L6" s="118">
        <v>1984</v>
      </c>
      <c r="M6" s="118">
        <v>1985</v>
      </c>
      <c r="N6" s="118">
        <v>1986</v>
      </c>
      <c r="O6" s="118">
        <v>1987</v>
      </c>
      <c r="P6" s="118">
        <v>1988</v>
      </c>
      <c r="Q6" s="118">
        <v>1989</v>
      </c>
      <c r="R6" s="118">
        <v>1990</v>
      </c>
      <c r="S6" s="118">
        <v>1991</v>
      </c>
      <c r="T6" s="118">
        <v>1992</v>
      </c>
      <c r="U6" s="118">
        <v>1993</v>
      </c>
      <c r="V6" s="118">
        <v>1994</v>
      </c>
      <c r="W6" s="118">
        <v>1995</v>
      </c>
      <c r="X6" s="118">
        <v>1996</v>
      </c>
      <c r="Y6" s="118">
        <v>1997</v>
      </c>
      <c r="Z6" s="118">
        <v>1998</v>
      </c>
      <c r="AA6" s="118">
        <v>1999</v>
      </c>
      <c r="AB6" s="118">
        <v>2000</v>
      </c>
      <c r="AC6" s="118">
        <v>2001</v>
      </c>
      <c r="AD6" s="118">
        <v>2002</v>
      </c>
      <c r="AE6" s="118">
        <v>2003</v>
      </c>
      <c r="AF6" s="118">
        <v>2004</v>
      </c>
      <c r="AG6" s="118">
        <v>2005</v>
      </c>
      <c r="AH6" s="118">
        <v>2006</v>
      </c>
      <c r="AI6" s="118">
        <v>2007</v>
      </c>
      <c r="AJ6" s="118">
        <v>2008</v>
      </c>
      <c r="AK6" s="118">
        <v>2009</v>
      </c>
      <c r="AL6" s="118">
        <v>2010</v>
      </c>
      <c r="AM6" s="118">
        <v>2011</v>
      </c>
      <c r="AN6" s="118">
        <v>2012</v>
      </c>
      <c r="AO6" s="118">
        <v>2013</v>
      </c>
    </row>
    <row r="7" spans="2:41" ht="15">
      <c r="B7" s="142" t="s">
        <v>15</v>
      </c>
      <c r="C7" s="142" t="s">
        <v>234</v>
      </c>
      <c r="D7" s="142" t="s">
        <v>235</v>
      </c>
      <c r="E7" s="142" t="s">
        <v>236</v>
      </c>
      <c r="F7" s="142" t="s">
        <v>237</v>
      </c>
      <c r="G7" s="142" t="s">
        <v>238</v>
      </c>
      <c r="H7" s="142" t="s">
        <v>239</v>
      </c>
      <c r="I7" s="142" t="s">
        <v>240</v>
      </c>
      <c r="J7" s="142" t="s">
        <v>241</v>
      </c>
      <c r="K7" s="142" t="s">
        <v>242</v>
      </c>
      <c r="L7" s="142" t="s">
        <v>243</v>
      </c>
      <c r="M7" s="142" t="s">
        <v>244</v>
      </c>
      <c r="N7" s="142" t="s">
        <v>245</v>
      </c>
      <c r="O7" s="142" t="s">
        <v>246</v>
      </c>
      <c r="P7" s="142" t="s">
        <v>247</v>
      </c>
      <c r="Q7" s="142" t="s">
        <v>248</v>
      </c>
      <c r="R7" s="142" t="s">
        <v>249</v>
      </c>
      <c r="S7" s="142" t="s">
        <v>250</v>
      </c>
      <c r="T7" s="142" t="s">
        <v>251</v>
      </c>
      <c r="U7" s="142" t="s">
        <v>252</v>
      </c>
      <c r="V7" s="142" t="s">
        <v>253</v>
      </c>
      <c r="W7" s="142" t="s">
        <v>254</v>
      </c>
      <c r="X7" s="142" t="s">
        <v>255</v>
      </c>
      <c r="Y7" s="142" t="s">
        <v>256</v>
      </c>
      <c r="Z7" s="142" t="s">
        <v>257</v>
      </c>
      <c r="AA7" s="142" t="s">
        <v>258</v>
      </c>
      <c r="AB7" s="142" t="s">
        <v>259</v>
      </c>
      <c r="AC7" s="142" t="s">
        <v>260</v>
      </c>
      <c r="AD7" s="142" t="s">
        <v>261</v>
      </c>
      <c r="AE7" s="142" t="s">
        <v>262</v>
      </c>
      <c r="AF7" s="142" t="s">
        <v>263</v>
      </c>
      <c r="AG7" s="142" t="s">
        <v>264</v>
      </c>
      <c r="AH7" s="142" t="s">
        <v>264</v>
      </c>
      <c r="AI7" s="142" t="s">
        <v>265</v>
      </c>
      <c r="AJ7" s="142" t="s">
        <v>266</v>
      </c>
      <c r="AK7" s="142" t="s">
        <v>267</v>
      </c>
      <c r="AL7" s="142" t="s">
        <v>268</v>
      </c>
      <c r="AM7" s="142" t="s">
        <v>269</v>
      </c>
      <c r="AN7" s="142" t="s">
        <v>270</v>
      </c>
      <c r="AO7" s="142" t="s">
        <v>271</v>
      </c>
    </row>
    <row r="8" spans="2:41" ht="15">
      <c r="B8" s="142" t="s">
        <v>89</v>
      </c>
      <c r="C8" s="142" t="s">
        <v>272</v>
      </c>
      <c r="D8" s="142" t="s">
        <v>273</v>
      </c>
      <c r="E8" s="142" t="s">
        <v>274</v>
      </c>
      <c r="F8" s="142" t="s">
        <v>275</v>
      </c>
      <c r="G8" s="142" t="s">
        <v>276</v>
      </c>
      <c r="H8" s="142" t="s">
        <v>277</v>
      </c>
      <c r="I8" s="142" t="s">
        <v>278</v>
      </c>
      <c r="J8" s="142" t="s">
        <v>279</v>
      </c>
      <c r="K8" s="142" t="s">
        <v>280</v>
      </c>
      <c r="L8" s="142" t="s">
        <v>281</v>
      </c>
      <c r="M8" s="142" t="s">
        <v>282</v>
      </c>
      <c r="N8" s="142" t="s">
        <v>283</v>
      </c>
      <c r="O8" s="142" t="s">
        <v>284</v>
      </c>
      <c r="P8" s="142" t="s">
        <v>285</v>
      </c>
      <c r="Q8" s="142" t="s">
        <v>286</v>
      </c>
      <c r="R8" s="142" t="s">
        <v>287</v>
      </c>
      <c r="S8" s="142" t="s">
        <v>288</v>
      </c>
      <c r="T8" s="142" t="s">
        <v>289</v>
      </c>
      <c r="U8" s="142" t="s">
        <v>290</v>
      </c>
      <c r="V8" s="142" t="s">
        <v>291</v>
      </c>
      <c r="W8" s="142" t="s">
        <v>292</v>
      </c>
      <c r="X8" s="142" t="s">
        <v>293</v>
      </c>
      <c r="Y8" s="142" t="s">
        <v>294</v>
      </c>
      <c r="Z8" s="142" t="s">
        <v>295</v>
      </c>
      <c r="AA8" s="142" t="s">
        <v>296</v>
      </c>
      <c r="AB8" s="142" t="s">
        <v>297</v>
      </c>
      <c r="AC8" s="142" t="s">
        <v>298</v>
      </c>
      <c r="AD8" s="142" t="s">
        <v>299</v>
      </c>
      <c r="AE8" s="142" t="s">
        <v>300</v>
      </c>
      <c r="AF8" s="142" t="s">
        <v>301</v>
      </c>
      <c r="AG8" s="142" t="s">
        <v>302</v>
      </c>
      <c r="AH8" s="142" t="s">
        <v>303</v>
      </c>
      <c r="AI8" s="142" t="s">
        <v>304</v>
      </c>
      <c r="AJ8" s="142" t="s">
        <v>305</v>
      </c>
      <c r="AK8" s="142" t="s">
        <v>306</v>
      </c>
      <c r="AL8" s="142" t="s">
        <v>307</v>
      </c>
      <c r="AM8" s="142" t="s">
        <v>308</v>
      </c>
      <c r="AN8" s="142" t="s">
        <v>309</v>
      </c>
      <c r="AO8" s="142" t="s">
        <v>310</v>
      </c>
    </row>
    <row r="9" spans="2:41" ht="15">
      <c r="B9" s="142" t="s">
        <v>139</v>
      </c>
      <c r="C9" s="142" t="s">
        <v>311</v>
      </c>
      <c r="D9" s="142" t="s">
        <v>312</v>
      </c>
      <c r="E9" s="142" t="s">
        <v>313</v>
      </c>
      <c r="F9" s="142" t="s">
        <v>314</v>
      </c>
      <c r="G9" s="142" t="s">
        <v>315</v>
      </c>
      <c r="H9" s="142" t="s">
        <v>316</v>
      </c>
      <c r="I9" s="142" t="s">
        <v>317</v>
      </c>
      <c r="J9" s="142" t="s">
        <v>318</v>
      </c>
      <c r="K9" s="142" t="s">
        <v>319</v>
      </c>
      <c r="L9" s="142" t="s">
        <v>320</v>
      </c>
      <c r="M9" s="142" t="s">
        <v>321</v>
      </c>
      <c r="N9" s="142" t="s">
        <v>322</v>
      </c>
      <c r="O9" s="142" t="s">
        <v>323</v>
      </c>
      <c r="P9" s="142" t="s">
        <v>324</v>
      </c>
      <c r="Q9" s="142" t="s">
        <v>325</v>
      </c>
      <c r="R9" s="142" t="s">
        <v>326</v>
      </c>
      <c r="S9" s="142" t="s">
        <v>327</v>
      </c>
      <c r="T9" s="142" t="s">
        <v>328</v>
      </c>
      <c r="U9" s="142" t="s">
        <v>329</v>
      </c>
      <c r="V9" s="142" t="s">
        <v>330</v>
      </c>
      <c r="W9" s="142" t="s">
        <v>331</v>
      </c>
      <c r="X9" s="142" t="s">
        <v>332</v>
      </c>
      <c r="Y9" s="142" t="s">
        <v>333</v>
      </c>
      <c r="Z9" s="142" t="s">
        <v>334</v>
      </c>
      <c r="AA9" s="142" t="s">
        <v>335</v>
      </c>
      <c r="AB9" s="142" t="s">
        <v>336</v>
      </c>
      <c r="AC9" s="142" t="s">
        <v>337</v>
      </c>
      <c r="AD9" s="142" t="s">
        <v>338</v>
      </c>
      <c r="AE9" s="142" t="s">
        <v>339</v>
      </c>
      <c r="AF9" s="142" t="s">
        <v>340</v>
      </c>
      <c r="AG9" s="142" t="s">
        <v>341</v>
      </c>
      <c r="AH9" s="142" t="s">
        <v>342</v>
      </c>
      <c r="AI9" s="142" t="s">
        <v>343</v>
      </c>
      <c r="AJ9" s="142" t="s">
        <v>344</v>
      </c>
      <c r="AK9" s="142" t="s">
        <v>345</v>
      </c>
      <c r="AL9" s="142" t="s">
        <v>346</v>
      </c>
      <c r="AM9" s="142" t="s">
        <v>347</v>
      </c>
      <c r="AN9" s="142" t="s">
        <v>348</v>
      </c>
      <c r="AO9" s="142" t="s">
        <v>349</v>
      </c>
    </row>
    <row r="10" spans="2:41" ht="15">
      <c r="B10" s="142" t="s">
        <v>91</v>
      </c>
      <c r="C10" s="142" t="s">
        <v>350</v>
      </c>
      <c r="D10" s="142" t="s">
        <v>351</v>
      </c>
      <c r="E10" s="142" t="s">
        <v>352</v>
      </c>
      <c r="F10" s="142" t="s">
        <v>353</v>
      </c>
      <c r="G10" s="142" t="s">
        <v>354</v>
      </c>
      <c r="H10" s="142" t="s">
        <v>355</v>
      </c>
      <c r="I10" s="142" t="s">
        <v>356</v>
      </c>
      <c r="J10" s="142" t="s">
        <v>357</v>
      </c>
      <c r="K10" s="142" t="s">
        <v>358</v>
      </c>
      <c r="L10" s="142" t="s">
        <v>359</v>
      </c>
      <c r="M10" s="142" t="s">
        <v>360</v>
      </c>
      <c r="N10" s="142" t="s">
        <v>361</v>
      </c>
      <c r="O10" s="142" t="s">
        <v>362</v>
      </c>
      <c r="P10" s="142" t="s">
        <v>363</v>
      </c>
      <c r="Q10" s="142" t="s">
        <v>364</v>
      </c>
      <c r="R10" s="142" t="s">
        <v>365</v>
      </c>
      <c r="S10" s="142" t="s">
        <v>366</v>
      </c>
      <c r="T10" s="142" t="s">
        <v>367</v>
      </c>
      <c r="U10" s="142" t="s">
        <v>368</v>
      </c>
      <c r="V10" s="142" t="s">
        <v>369</v>
      </c>
      <c r="W10" s="142" t="s">
        <v>370</v>
      </c>
      <c r="X10" s="142" t="s">
        <v>371</v>
      </c>
      <c r="Y10" s="142" t="s">
        <v>372</v>
      </c>
      <c r="Z10" s="142" t="s">
        <v>373</v>
      </c>
      <c r="AA10" s="142" t="s">
        <v>374</v>
      </c>
      <c r="AB10" s="142" t="s">
        <v>375</v>
      </c>
      <c r="AC10" s="142" t="s">
        <v>376</v>
      </c>
      <c r="AD10" s="142" t="s">
        <v>377</v>
      </c>
      <c r="AE10" s="142" t="s">
        <v>378</v>
      </c>
      <c r="AF10" s="142" t="s">
        <v>379</v>
      </c>
      <c r="AG10" s="142" t="s">
        <v>380</v>
      </c>
      <c r="AH10" s="142" t="s">
        <v>381</v>
      </c>
      <c r="AI10" s="142" t="s">
        <v>382</v>
      </c>
      <c r="AJ10" s="142" t="s">
        <v>383</v>
      </c>
      <c r="AK10" s="142" t="s">
        <v>384</v>
      </c>
      <c r="AL10" s="142" t="s">
        <v>385</v>
      </c>
      <c r="AM10" s="142" t="s">
        <v>386</v>
      </c>
      <c r="AN10" s="142" t="s">
        <v>387</v>
      </c>
      <c r="AO10" s="142" t="s">
        <v>388</v>
      </c>
    </row>
    <row r="11" spans="2:41" ht="15">
      <c r="B11" s="142" t="s">
        <v>16</v>
      </c>
      <c r="C11" s="142" t="s">
        <v>389</v>
      </c>
      <c r="D11" s="142" t="s">
        <v>390</v>
      </c>
      <c r="E11" s="142" t="s">
        <v>391</v>
      </c>
      <c r="F11" s="142" t="s">
        <v>392</v>
      </c>
      <c r="G11" s="142" t="s">
        <v>393</v>
      </c>
      <c r="H11" s="142" t="s">
        <v>394</v>
      </c>
      <c r="I11" s="142" t="s">
        <v>395</v>
      </c>
      <c r="J11" s="142" t="s">
        <v>396</v>
      </c>
      <c r="K11" s="142" t="s">
        <v>397</v>
      </c>
      <c r="L11" s="142" t="s">
        <v>398</v>
      </c>
      <c r="M11" s="142" t="s">
        <v>399</v>
      </c>
      <c r="N11" s="142" t="s">
        <v>400</v>
      </c>
      <c r="O11" s="142" t="s">
        <v>401</v>
      </c>
      <c r="P11" s="142" t="s">
        <v>402</v>
      </c>
      <c r="Q11" s="142" t="s">
        <v>403</v>
      </c>
      <c r="R11" s="142" t="s">
        <v>404</v>
      </c>
      <c r="S11" s="142" t="s">
        <v>405</v>
      </c>
      <c r="T11" s="142" t="s">
        <v>406</v>
      </c>
      <c r="U11" s="142" t="s">
        <v>407</v>
      </c>
      <c r="V11" s="142" t="s">
        <v>408</v>
      </c>
      <c r="W11" s="142" t="s">
        <v>409</v>
      </c>
      <c r="X11" s="142" t="s">
        <v>410</v>
      </c>
      <c r="Y11" s="142" t="s">
        <v>411</v>
      </c>
      <c r="Z11" s="142" t="s">
        <v>412</v>
      </c>
      <c r="AA11" s="142" t="s">
        <v>413</v>
      </c>
      <c r="AB11" s="142" t="s">
        <v>414</v>
      </c>
      <c r="AC11" s="142" t="s">
        <v>415</v>
      </c>
      <c r="AD11" s="142" t="s">
        <v>416</v>
      </c>
      <c r="AE11" s="142" t="s">
        <v>417</v>
      </c>
      <c r="AF11" s="142" t="s">
        <v>418</v>
      </c>
      <c r="AG11" s="142" t="s">
        <v>419</v>
      </c>
      <c r="AH11" s="142" t="s">
        <v>420</v>
      </c>
      <c r="AI11" s="142" t="s">
        <v>175</v>
      </c>
      <c r="AJ11" s="142" t="s">
        <v>421</v>
      </c>
      <c r="AK11" s="142" t="s">
        <v>422</v>
      </c>
      <c r="AL11" s="142" t="s">
        <v>423</v>
      </c>
      <c r="AM11" s="142" t="s">
        <v>424</v>
      </c>
      <c r="AN11" s="142" t="s">
        <v>425</v>
      </c>
      <c r="AO11" s="142" t="s">
        <v>426</v>
      </c>
    </row>
    <row r="13" ht="15">
      <c r="A13" s="144" t="s">
        <v>137</v>
      </c>
    </row>
    <row r="14" spans="2:41" ht="15">
      <c r="B14" s="142" t="s">
        <v>15</v>
      </c>
      <c r="C14" s="142" t="s">
        <v>427</v>
      </c>
      <c r="D14" s="142" t="s">
        <v>428</v>
      </c>
      <c r="E14" s="142" t="s">
        <v>429</v>
      </c>
      <c r="F14" s="142" t="s">
        <v>430</v>
      </c>
      <c r="G14" s="142" t="s">
        <v>431</v>
      </c>
      <c r="H14" s="142" t="s">
        <v>432</v>
      </c>
      <c r="I14" s="142" t="s">
        <v>433</v>
      </c>
      <c r="J14" s="142" t="s">
        <v>434</v>
      </c>
      <c r="K14" s="142" t="s">
        <v>174</v>
      </c>
      <c r="L14" s="142" t="s">
        <v>435</v>
      </c>
      <c r="M14" s="142" t="s">
        <v>436</v>
      </c>
      <c r="N14" s="142" t="s">
        <v>437</v>
      </c>
      <c r="O14" s="142" t="s">
        <v>438</v>
      </c>
      <c r="P14" s="142" t="s">
        <v>436</v>
      </c>
      <c r="Q14" s="142" t="s">
        <v>439</v>
      </c>
      <c r="R14" s="142" t="s">
        <v>440</v>
      </c>
      <c r="S14" s="142" t="s">
        <v>441</v>
      </c>
      <c r="T14" s="142" t="s">
        <v>442</v>
      </c>
      <c r="U14" s="142" t="s">
        <v>443</v>
      </c>
      <c r="V14" s="142" t="s">
        <v>444</v>
      </c>
      <c r="W14" s="142" t="s">
        <v>445</v>
      </c>
      <c r="X14" s="142" t="s">
        <v>176</v>
      </c>
      <c r="Y14" s="142" t="s">
        <v>446</v>
      </c>
      <c r="Z14" s="142" t="s">
        <v>447</v>
      </c>
      <c r="AA14" s="142" t="s">
        <v>448</v>
      </c>
      <c r="AB14" s="142" t="s">
        <v>449</v>
      </c>
      <c r="AC14" s="142" t="s">
        <v>450</v>
      </c>
      <c r="AD14" s="142" t="s">
        <v>451</v>
      </c>
      <c r="AE14" s="142" t="s">
        <v>452</v>
      </c>
      <c r="AF14" s="142" t="s">
        <v>453</v>
      </c>
      <c r="AG14" s="142" t="s">
        <v>454</v>
      </c>
      <c r="AH14" s="142" t="s">
        <v>455</v>
      </c>
      <c r="AI14" s="142" t="s">
        <v>456</v>
      </c>
      <c r="AJ14" s="142" t="s">
        <v>457</v>
      </c>
      <c r="AK14" s="142" t="s">
        <v>458</v>
      </c>
      <c r="AL14" s="142" t="s">
        <v>459</v>
      </c>
      <c r="AM14" s="142" t="s">
        <v>248</v>
      </c>
      <c r="AN14" s="142" t="s">
        <v>460</v>
      </c>
      <c r="AO14" s="142" t="s">
        <v>461</v>
      </c>
    </row>
    <row r="15" spans="2:41" ht="15">
      <c r="B15" s="142" t="s">
        <v>89</v>
      </c>
      <c r="C15" s="142" t="s">
        <v>462</v>
      </c>
      <c r="D15" s="142" t="s">
        <v>463</v>
      </c>
      <c r="E15" s="142" t="s">
        <v>464</v>
      </c>
      <c r="F15" s="142" t="s">
        <v>465</v>
      </c>
      <c r="G15" s="142" t="s">
        <v>466</v>
      </c>
      <c r="H15" s="142" t="s">
        <v>467</v>
      </c>
      <c r="I15" s="142" t="s">
        <v>468</v>
      </c>
      <c r="J15" s="142" t="s">
        <v>469</v>
      </c>
      <c r="K15" s="142" t="s">
        <v>470</v>
      </c>
      <c r="L15" s="142" t="s">
        <v>471</v>
      </c>
      <c r="M15" s="142" t="s">
        <v>472</v>
      </c>
      <c r="N15" s="142" t="s">
        <v>473</v>
      </c>
      <c r="O15" s="142" t="s">
        <v>474</v>
      </c>
      <c r="P15" s="142" t="s">
        <v>475</v>
      </c>
      <c r="Q15" s="142" t="s">
        <v>476</v>
      </c>
      <c r="R15" s="142" t="s">
        <v>477</v>
      </c>
      <c r="S15" s="142" t="s">
        <v>478</v>
      </c>
      <c r="T15" s="142" t="s">
        <v>479</v>
      </c>
      <c r="U15" s="142" t="s">
        <v>480</v>
      </c>
      <c r="V15" s="142" t="s">
        <v>481</v>
      </c>
      <c r="W15" s="142" t="s">
        <v>482</v>
      </c>
      <c r="X15" s="142" t="s">
        <v>483</v>
      </c>
      <c r="Y15" s="142" t="s">
        <v>484</v>
      </c>
      <c r="Z15" s="142" t="s">
        <v>485</v>
      </c>
      <c r="AA15" s="142" t="s">
        <v>486</v>
      </c>
      <c r="AB15" s="142" t="s">
        <v>487</v>
      </c>
      <c r="AC15" s="142" t="s">
        <v>488</v>
      </c>
      <c r="AD15" s="142" t="s">
        <v>489</v>
      </c>
      <c r="AE15" s="142" t="s">
        <v>490</v>
      </c>
      <c r="AF15" s="142" t="s">
        <v>491</v>
      </c>
      <c r="AG15" s="142" t="s">
        <v>492</v>
      </c>
      <c r="AH15" s="142" t="s">
        <v>493</v>
      </c>
      <c r="AI15" s="142" t="s">
        <v>494</v>
      </c>
      <c r="AJ15" s="142" t="s">
        <v>495</v>
      </c>
      <c r="AK15" s="142" t="s">
        <v>496</v>
      </c>
      <c r="AL15" s="142" t="s">
        <v>497</v>
      </c>
      <c r="AM15" s="142" t="s">
        <v>498</v>
      </c>
      <c r="AN15" s="142" t="s">
        <v>499</v>
      </c>
      <c r="AO15" s="142" t="s">
        <v>500</v>
      </c>
    </row>
    <row r="16" spans="2:41" ht="15">
      <c r="B16" s="142" t="s">
        <v>139</v>
      </c>
      <c r="C16" s="142" t="s">
        <v>501</v>
      </c>
      <c r="D16" s="142" t="s">
        <v>502</v>
      </c>
      <c r="E16" s="142" t="s">
        <v>503</v>
      </c>
      <c r="F16" s="142" t="s">
        <v>504</v>
      </c>
      <c r="G16" s="142" t="s">
        <v>505</v>
      </c>
      <c r="H16" s="142" t="s">
        <v>506</v>
      </c>
      <c r="I16" s="142" t="s">
        <v>507</v>
      </c>
      <c r="J16" s="142" t="s">
        <v>508</v>
      </c>
      <c r="K16" s="142" t="s">
        <v>509</v>
      </c>
      <c r="L16" s="142" t="s">
        <v>510</v>
      </c>
      <c r="M16" s="142" t="s">
        <v>511</v>
      </c>
      <c r="N16" s="142" t="s">
        <v>512</v>
      </c>
      <c r="O16" s="142" t="s">
        <v>513</v>
      </c>
      <c r="P16" s="142" t="s">
        <v>514</v>
      </c>
      <c r="Q16" s="142" t="s">
        <v>515</v>
      </c>
      <c r="R16" s="142" t="s">
        <v>516</v>
      </c>
      <c r="S16" s="142" t="s">
        <v>517</v>
      </c>
      <c r="T16" s="142" t="s">
        <v>518</v>
      </c>
      <c r="U16" s="142" t="s">
        <v>519</v>
      </c>
      <c r="V16" s="142" t="s">
        <v>520</v>
      </c>
      <c r="W16" s="142" t="s">
        <v>521</v>
      </c>
      <c r="X16" s="142" t="s">
        <v>522</v>
      </c>
      <c r="Y16" s="142" t="s">
        <v>523</v>
      </c>
      <c r="Z16" s="142" t="s">
        <v>524</v>
      </c>
      <c r="AA16" s="142" t="s">
        <v>525</v>
      </c>
      <c r="AB16" s="142" t="s">
        <v>526</v>
      </c>
      <c r="AC16" s="142" t="s">
        <v>527</v>
      </c>
      <c r="AD16" s="142" t="s">
        <v>528</v>
      </c>
      <c r="AE16" s="142" t="s">
        <v>529</v>
      </c>
      <c r="AF16" s="142" t="s">
        <v>530</v>
      </c>
      <c r="AG16" s="142" t="s">
        <v>531</v>
      </c>
      <c r="AH16" s="142" t="s">
        <v>532</v>
      </c>
      <c r="AI16" s="142" t="s">
        <v>533</v>
      </c>
      <c r="AJ16" s="142" t="s">
        <v>534</v>
      </c>
      <c r="AK16" s="142" t="s">
        <v>535</v>
      </c>
      <c r="AL16" s="142" t="s">
        <v>536</v>
      </c>
      <c r="AM16" s="142" t="s">
        <v>537</v>
      </c>
      <c r="AN16" s="142" t="s">
        <v>538</v>
      </c>
      <c r="AO16" s="142" t="s">
        <v>539</v>
      </c>
    </row>
    <row r="17" spans="2:41" ht="15">
      <c r="B17" s="142" t="s">
        <v>91</v>
      </c>
      <c r="C17" s="142" t="s">
        <v>540</v>
      </c>
      <c r="D17" s="142" t="s">
        <v>541</v>
      </c>
      <c r="E17" s="142" t="s">
        <v>542</v>
      </c>
      <c r="F17" s="142" t="s">
        <v>543</v>
      </c>
      <c r="G17" s="142" t="s">
        <v>544</v>
      </c>
      <c r="H17" s="142" t="s">
        <v>545</v>
      </c>
      <c r="I17" s="142" t="s">
        <v>546</v>
      </c>
      <c r="J17" s="142" t="s">
        <v>547</v>
      </c>
      <c r="K17" s="142" t="s">
        <v>548</v>
      </c>
      <c r="L17" s="142" t="s">
        <v>549</v>
      </c>
      <c r="M17" s="142" t="s">
        <v>550</v>
      </c>
      <c r="N17" s="142" t="s">
        <v>551</v>
      </c>
      <c r="O17" s="142" t="s">
        <v>552</v>
      </c>
      <c r="P17" s="142" t="s">
        <v>553</v>
      </c>
      <c r="Q17" s="142" t="s">
        <v>554</v>
      </c>
      <c r="R17" s="142" t="s">
        <v>555</v>
      </c>
      <c r="S17" s="142" t="s">
        <v>556</v>
      </c>
      <c r="T17" s="142" t="s">
        <v>557</v>
      </c>
      <c r="U17" s="142" t="s">
        <v>558</v>
      </c>
      <c r="V17" s="142" t="s">
        <v>559</v>
      </c>
      <c r="W17" s="142" t="s">
        <v>560</v>
      </c>
      <c r="X17" s="142" t="s">
        <v>561</v>
      </c>
      <c r="Y17" s="142" t="s">
        <v>562</v>
      </c>
      <c r="Z17" s="142" t="s">
        <v>563</v>
      </c>
      <c r="AA17" s="142" t="s">
        <v>564</v>
      </c>
      <c r="AB17" s="142" t="s">
        <v>565</v>
      </c>
      <c r="AC17" s="142" t="s">
        <v>566</v>
      </c>
      <c r="AD17" s="142" t="s">
        <v>567</v>
      </c>
      <c r="AE17" s="142" t="s">
        <v>568</v>
      </c>
      <c r="AF17" s="142" t="s">
        <v>569</v>
      </c>
      <c r="AG17" s="142" t="s">
        <v>570</v>
      </c>
      <c r="AH17" s="142" t="s">
        <v>571</v>
      </c>
      <c r="AI17" s="142" t="s">
        <v>572</v>
      </c>
      <c r="AJ17" s="142" t="s">
        <v>573</v>
      </c>
      <c r="AK17" s="142" t="s">
        <v>574</v>
      </c>
      <c r="AL17" s="142" t="s">
        <v>575</v>
      </c>
      <c r="AM17" s="142" t="s">
        <v>576</v>
      </c>
      <c r="AN17" s="142" t="s">
        <v>577</v>
      </c>
      <c r="AO17" s="142" t="s">
        <v>578</v>
      </c>
    </row>
    <row r="18" spans="2:41" ht="15">
      <c r="B18" s="142" t="s">
        <v>16</v>
      </c>
      <c r="C18" s="142" t="s">
        <v>579</v>
      </c>
      <c r="D18" s="142" t="s">
        <v>580</v>
      </c>
      <c r="E18" s="142" t="s">
        <v>581</v>
      </c>
      <c r="F18" s="142" t="s">
        <v>582</v>
      </c>
      <c r="G18" s="142" t="s">
        <v>583</v>
      </c>
      <c r="H18" s="142" t="s">
        <v>584</v>
      </c>
      <c r="I18" s="142" t="s">
        <v>585</v>
      </c>
      <c r="J18" s="142" t="s">
        <v>586</v>
      </c>
      <c r="K18" s="142" t="s">
        <v>587</v>
      </c>
      <c r="L18" s="142" t="s">
        <v>588</v>
      </c>
      <c r="M18" s="142" t="s">
        <v>589</v>
      </c>
      <c r="N18" s="142" t="s">
        <v>590</v>
      </c>
      <c r="O18" s="142" t="s">
        <v>591</v>
      </c>
      <c r="P18" s="142" t="s">
        <v>592</v>
      </c>
      <c r="Q18" s="142" t="s">
        <v>593</v>
      </c>
      <c r="R18" s="142" t="s">
        <v>594</v>
      </c>
      <c r="S18" s="142" t="s">
        <v>595</v>
      </c>
      <c r="T18" s="142" t="s">
        <v>596</v>
      </c>
      <c r="U18" s="142" t="s">
        <v>402</v>
      </c>
      <c r="V18" s="142" t="s">
        <v>597</v>
      </c>
      <c r="W18" s="142" t="s">
        <v>598</v>
      </c>
      <c r="X18" s="142" t="s">
        <v>599</v>
      </c>
      <c r="Y18" s="142" t="s">
        <v>600</v>
      </c>
      <c r="Z18" s="142" t="s">
        <v>601</v>
      </c>
      <c r="AA18" s="142" t="s">
        <v>602</v>
      </c>
      <c r="AB18" s="142" t="s">
        <v>603</v>
      </c>
      <c r="AC18" s="142" t="s">
        <v>593</v>
      </c>
      <c r="AD18" s="142" t="s">
        <v>604</v>
      </c>
      <c r="AE18" s="142" t="s">
        <v>605</v>
      </c>
      <c r="AF18" s="142" t="s">
        <v>606</v>
      </c>
      <c r="AG18" s="142" t="s">
        <v>607</v>
      </c>
      <c r="AH18" s="142" t="s">
        <v>608</v>
      </c>
      <c r="AI18" s="142" t="s">
        <v>609</v>
      </c>
      <c r="AJ18" s="142" t="s">
        <v>610</v>
      </c>
      <c r="AK18" s="142" t="s">
        <v>611</v>
      </c>
      <c r="AL18" s="142" t="s">
        <v>612</v>
      </c>
      <c r="AM18" s="142" t="s">
        <v>613</v>
      </c>
      <c r="AN18" s="142" t="s">
        <v>614</v>
      </c>
      <c r="AO18" s="142" t="s">
        <v>615</v>
      </c>
    </row>
    <row r="20" ht="15">
      <c r="A20" s="144" t="s">
        <v>138</v>
      </c>
    </row>
    <row r="21" spans="2:41" ht="15">
      <c r="B21" s="142" t="s">
        <v>15</v>
      </c>
      <c r="C21" s="142" t="s">
        <v>616</v>
      </c>
      <c r="D21" s="142" t="s">
        <v>617</v>
      </c>
      <c r="E21" s="142" t="s">
        <v>618</v>
      </c>
      <c r="F21" s="142" t="s">
        <v>619</v>
      </c>
      <c r="G21" s="142" t="s">
        <v>620</v>
      </c>
      <c r="H21" s="142" t="s">
        <v>621</v>
      </c>
      <c r="I21" s="142" t="s">
        <v>622</v>
      </c>
      <c r="J21" s="142" t="s">
        <v>623</v>
      </c>
      <c r="K21" s="142" t="s">
        <v>624</v>
      </c>
      <c r="L21" s="142" t="s">
        <v>625</v>
      </c>
      <c r="M21" s="142" t="s">
        <v>626</v>
      </c>
      <c r="N21" s="142" t="s">
        <v>260</v>
      </c>
      <c r="O21" s="142" t="s">
        <v>627</v>
      </c>
      <c r="P21" s="142" t="s">
        <v>628</v>
      </c>
      <c r="Q21" s="142" t="s">
        <v>629</v>
      </c>
      <c r="R21" s="142" t="s">
        <v>630</v>
      </c>
      <c r="S21" s="142" t="s">
        <v>631</v>
      </c>
      <c r="T21" s="142" t="s">
        <v>632</v>
      </c>
      <c r="U21" s="142" t="s">
        <v>633</v>
      </c>
      <c r="V21" s="142" t="s">
        <v>634</v>
      </c>
      <c r="W21" s="142" t="s">
        <v>635</v>
      </c>
      <c r="X21" s="142" t="s">
        <v>636</v>
      </c>
      <c r="Y21" s="142" t="s">
        <v>637</v>
      </c>
      <c r="Z21" s="142" t="s">
        <v>638</v>
      </c>
      <c r="AA21" s="142" t="s">
        <v>639</v>
      </c>
      <c r="AB21" s="142" t="s">
        <v>640</v>
      </c>
      <c r="AC21" s="142" t="s">
        <v>641</v>
      </c>
      <c r="AD21" s="142" t="s">
        <v>642</v>
      </c>
      <c r="AE21" s="142" t="s">
        <v>643</v>
      </c>
      <c r="AF21" s="142" t="s">
        <v>644</v>
      </c>
      <c r="AG21" s="142" t="s">
        <v>645</v>
      </c>
      <c r="AH21" s="142" t="s">
        <v>646</v>
      </c>
      <c r="AI21" s="142" t="s">
        <v>647</v>
      </c>
      <c r="AJ21" s="142" t="s">
        <v>648</v>
      </c>
      <c r="AK21" s="142" t="s">
        <v>649</v>
      </c>
      <c r="AL21" s="142" t="s">
        <v>650</v>
      </c>
      <c r="AM21" s="142" t="s">
        <v>177</v>
      </c>
      <c r="AN21" s="142" t="s">
        <v>651</v>
      </c>
      <c r="AO21" s="142" t="s">
        <v>652</v>
      </c>
    </row>
    <row r="22" spans="2:41" ht="15">
      <c r="B22" s="142" t="s">
        <v>89</v>
      </c>
      <c r="C22" s="142" t="s">
        <v>653</v>
      </c>
      <c r="D22" s="142" t="s">
        <v>654</v>
      </c>
      <c r="E22" s="142" t="s">
        <v>655</v>
      </c>
      <c r="F22" s="142" t="s">
        <v>656</v>
      </c>
      <c r="G22" s="142" t="s">
        <v>657</v>
      </c>
      <c r="H22" s="142" t="s">
        <v>658</v>
      </c>
      <c r="I22" s="142" t="s">
        <v>659</v>
      </c>
      <c r="J22" s="142" t="s">
        <v>660</v>
      </c>
      <c r="K22" s="142" t="s">
        <v>661</v>
      </c>
      <c r="L22" s="142" t="s">
        <v>662</v>
      </c>
      <c r="M22" s="142" t="s">
        <v>663</v>
      </c>
      <c r="N22" s="142" t="s">
        <v>664</v>
      </c>
      <c r="O22" s="142" t="s">
        <v>665</v>
      </c>
      <c r="P22" s="142" t="s">
        <v>666</v>
      </c>
      <c r="Q22" s="142" t="s">
        <v>667</v>
      </c>
      <c r="R22" s="142" t="s">
        <v>668</v>
      </c>
      <c r="S22" s="142" t="s">
        <v>669</v>
      </c>
      <c r="T22" s="142" t="s">
        <v>670</v>
      </c>
      <c r="U22" s="142" t="s">
        <v>671</v>
      </c>
      <c r="V22" s="142" t="s">
        <v>672</v>
      </c>
      <c r="W22" s="142" t="s">
        <v>673</v>
      </c>
      <c r="X22" s="142" t="s">
        <v>674</v>
      </c>
      <c r="Y22" s="142" t="s">
        <v>675</v>
      </c>
      <c r="Z22" s="142" t="s">
        <v>676</v>
      </c>
      <c r="AA22" s="142" t="s">
        <v>677</v>
      </c>
      <c r="AB22" s="142" t="s">
        <v>678</v>
      </c>
      <c r="AC22" s="142" t="s">
        <v>679</v>
      </c>
      <c r="AD22" s="142" t="s">
        <v>680</v>
      </c>
      <c r="AE22" s="142" t="s">
        <v>681</v>
      </c>
      <c r="AF22" s="142" t="s">
        <v>682</v>
      </c>
      <c r="AG22" s="142" t="s">
        <v>683</v>
      </c>
      <c r="AH22" s="142" t="s">
        <v>684</v>
      </c>
      <c r="AI22" s="142" t="s">
        <v>685</v>
      </c>
      <c r="AJ22" s="142" t="s">
        <v>686</v>
      </c>
      <c r="AK22" s="142" t="s">
        <v>687</v>
      </c>
      <c r="AL22" s="142" t="s">
        <v>688</v>
      </c>
      <c r="AM22" s="142" t="s">
        <v>689</v>
      </c>
      <c r="AN22" s="142" t="s">
        <v>690</v>
      </c>
      <c r="AO22" s="142" t="s">
        <v>691</v>
      </c>
    </row>
    <row r="23" spans="2:41" ht="15">
      <c r="B23" s="142" t="s">
        <v>139</v>
      </c>
      <c r="C23" s="142" t="s">
        <v>692</v>
      </c>
      <c r="D23" s="142" t="s">
        <v>693</v>
      </c>
      <c r="E23" s="142" t="s">
        <v>694</v>
      </c>
      <c r="F23" s="142" t="s">
        <v>695</v>
      </c>
      <c r="G23" s="142" t="s">
        <v>696</v>
      </c>
      <c r="H23" s="142" t="s">
        <v>697</v>
      </c>
      <c r="I23" s="142" t="s">
        <v>698</v>
      </c>
      <c r="J23" s="142" t="s">
        <v>699</v>
      </c>
      <c r="K23" s="142" t="s">
        <v>700</v>
      </c>
      <c r="L23" s="142" t="s">
        <v>701</v>
      </c>
      <c r="M23" s="142" t="s">
        <v>702</v>
      </c>
      <c r="N23" s="142" t="s">
        <v>703</v>
      </c>
      <c r="O23" s="142" t="s">
        <v>704</v>
      </c>
      <c r="P23" s="142" t="s">
        <v>705</v>
      </c>
      <c r="Q23" s="142" t="s">
        <v>706</v>
      </c>
      <c r="R23" s="142" t="s">
        <v>707</v>
      </c>
      <c r="S23" s="142" t="s">
        <v>708</v>
      </c>
      <c r="T23" s="142" t="s">
        <v>709</v>
      </c>
      <c r="U23" s="142" t="s">
        <v>710</v>
      </c>
      <c r="V23" s="142" t="s">
        <v>711</v>
      </c>
      <c r="W23" s="142" t="s">
        <v>712</v>
      </c>
      <c r="X23" s="142" t="s">
        <v>713</v>
      </c>
      <c r="Y23" s="142" t="s">
        <v>714</v>
      </c>
      <c r="Z23" s="142" t="s">
        <v>715</v>
      </c>
      <c r="AA23" s="142" t="s">
        <v>716</v>
      </c>
      <c r="AB23" s="142" t="s">
        <v>717</v>
      </c>
      <c r="AC23" s="142" t="s">
        <v>718</v>
      </c>
      <c r="AD23" s="142" t="s">
        <v>719</v>
      </c>
      <c r="AE23" s="142" t="s">
        <v>720</v>
      </c>
      <c r="AF23" s="142" t="s">
        <v>721</v>
      </c>
      <c r="AG23" s="142" t="s">
        <v>722</v>
      </c>
      <c r="AH23" s="142" t="s">
        <v>723</v>
      </c>
      <c r="AI23" s="142" t="s">
        <v>724</v>
      </c>
      <c r="AJ23" s="142" t="s">
        <v>725</v>
      </c>
      <c r="AK23" s="142" t="s">
        <v>726</v>
      </c>
      <c r="AL23" s="142" t="s">
        <v>727</v>
      </c>
      <c r="AM23" s="142" t="s">
        <v>728</v>
      </c>
      <c r="AN23" s="142" t="s">
        <v>729</v>
      </c>
      <c r="AO23" s="142" t="s">
        <v>730</v>
      </c>
    </row>
    <row r="24" spans="2:41" ht="15">
      <c r="B24" s="142" t="s">
        <v>91</v>
      </c>
      <c r="C24" s="142" t="s">
        <v>731</v>
      </c>
      <c r="D24" s="142" t="s">
        <v>732</v>
      </c>
      <c r="E24" s="142" t="s">
        <v>733</v>
      </c>
      <c r="F24" s="142" t="s">
        <v>734</v>
      </c>
      <c r="G24" s="142" t="s">
        <v>735</v>
      </c>
      <c r="H24" s="142" t="s">
        <v>736</v>
      </c>
      <c r="I24" s="142" t="s">
        <v>737</v>
      </c>
      <c r="J24" s="142" t="s">
        <v>738</v>
      </c>
      <c r="K24" s="142" t="s">
        <v>739</v>
      </c>
      <c r="L24" s="142" t="s">
        <v>740</v>
      </c>
      <c r="M24" s="142" t="s">
        <v>741</v>
      </c>
      <c r="N24" s="142" t="s">
        <v>742</v>
      </c>
      <c r="O24" s="142" t="s">
        <v>743</v>
      </c>
      <c r="P24" s="142" t="s">
        <v>744</v>
      </c>
      <c r="Q24" s="142" t="s">
        <v>745</v>
      </c>
      <c r="R24" s="142" t="s">
        <v>746</v>
      </c>
      <c r="S24" s="142" t="s">
        <v>747</v>
      </c>
      <c r="T24" s="142" t="s">
        <v>748</v>
      </c>
      <c r="U24" s="142" t="s">
        <v>749</v>
      </c>
      <c r="V24" s="142" t="s">
        <v>750</v>
      </c>
      <c r="W24" s="142" t="s">
        <v>751</v>
      </c>
      <c r="X24" s="142" t="s">
        <v>752</v>
      </c>
      <c r="Y24" s="142" t="s">
        <v>753</v>
      </c>
      <c r="Z24" s="142" t="s">
        <v>754</v>
      </c>
      <c r="AA24" s="142" t="s">
        <v>755</v>
      </c>
      <c r="AB24" s="142" t="s">
        <v>756</v>
      </c>
      <c r="AC24" s="142" t="s">
        <v>757</v>
      </c>
      <c r="AD24" s="142" t="s">
        <v>758</v>
      </c>
      <c r="AE24" s="142" t="s">
        <v>759</v>
      </c>
      <c r="AF24" s="142" t="s">
        <v>760</v>
      </c>
      <c r="AG24" s="142" t="s">
        <v>761</v>
      </c>
      <c r="AH24" s="142" t="s">
        <v>762</v>
      </c>
      <c r="AI24" s="142" t="s">
        <v>763</v>
      </c>
      <c r="AJ24" s="142" t="s">
        <v>764</v>
      </c>
      <c r="AK24" s="142" t="s">
        <v>765</v>
      </c>
      <c r="AL24" s="142" t="s">
        <v>766</v>
      </c>
      <c r="AM24" s="142" t="s">
        <v>767</v>
      </c>
      <c r="AN24" s="142" t="s">
        <v>768</v>
      </c>
      <c r="AO24" s="142" t="s">
        <v>769</v>
      </c>
    </row>
    <row r="25" spans="2:41" ht="15">
      <c r="B25" s="142" t="s">
        <v>16</v>
      </c>
      <c r="C25" s="142" t="s">
        <v>770</v>
      </c>
      <c r="D25" s="142" t="s">
        <v>771</v>
      </c>
      <c r="E25" s="142" t="s">
        <v>772</v>
      </c>
      <c r="F25" s="142" t="s">
        <v>773</v>
      </c>
      <c r="G25" s="142" t="s">
        <v>774</v>
      </c>
      <c r="H25" s="142" t="s">
        <v>775</v>
      </c>
      <c r="I25" s="142" t="s">
        <v>776</v>
      </c>
      <c r="J25" s="142" t="s">
        <v>777</v>
      </c>
      <c r="K25" s="142" t="s">
        <v>778</v>
      </c>
      <c r="L25" s="142" t="s">
        <v>779</v>
      </c>
      <c r="M25" s="142" t="s">
        <v>780</v>
      </c>
      <c r="N25" s="142" t="s">
        <v>781</v>
      </c>
      <c r="O25" s="142" t="s">
        <v>782</v>
      </c>
      <c r="P25" s="142" t="s">
        <v>783</v>
      </c>
      <c r="Q25" s="142" t="s">
        <v>784</v>
      </c>
      <c r="R25" s="142" t="s">
        <v>785</v>
      </c>
      <c r="S25" s="142" t="s">
        <v>786</v>
      </c>
      <c r="T25" s="142" t="s">
        <v>787</v>
      </c>
      <c r="U25" s="142" t="s">
        <v>788</v>
      </c>
      <c r="V25" s="142" t="s">
        <v>789</v>
      </c>
      <c r="W25" s="142" t="s">
        <v>790</v>
      </c>
      <c r="X25" s="142" t="s">
        <v>791</v>
      </c>
      <c r="Y25" s="142" t="s">
        <v>792</v>
      </c>
      <c r="Z25" s="142" t="s">
        <v>793</v>
      </c>
      <c r="AA25" s="142" t="s">
        <v>794</v>
      </c>
      <c r="AB25" s="142" t="s">
        <v>795</v>
      </c>
      <c r="AC25" s="142" t="s">
        <v>796</v>
      </c>
      <c r="AD25" s="142" t="s">
        <v>797</v>
      </c>
      <c r="AE25" s="142" t="s">
        <v>798</v>
      </c>
      <c r="AF25" s="142" t="s">
        <v>799</v>
      </c>
      <c r="AG25" s="142" t="s">
        <v>800</v>
      </c>
      <c r="AH25" s="142" t="s">
        <v>801</v>
      </c>
      <c r="AI25" s="142" t="s">
        <v>802</v>
      </c>
      <c r="AJ25" s="142" t="s">
        <v>803</v>
      </c>
      <c r="AK25" s="142" t="s">
        <v>804</v>
      </c>
      <c r="AL25" s="142" t="s">
        <v>805</v>
      </c>
      <c r="AM25" s="142" t="s">
        <v>806</v>
      </c>
      <c r="AN25" s="142" t="s">
        <v>807</v>
      </c>
      <c r="AO25" s="142" t="s">
        <v>808</v>
      </c>
    </row>
    <row r="27" spans="1:2" ht="15">
      <c r="A27" s="148" t="s">
        <v>95</v>
      </c>
      <c r="B27" s="148"/>
    </row>
  </sheetData>
  <sheetProtection/>
  <mergeCells count="3">
    <mergeCell ref="A27:B27"/>
    <mergeCell ref="A4:B4"/>
    <mergeCell ref="A3:B3"/>
  </mergeCells>
  <printOptions/>
  <pageMargins left="0.7" right="0.7" top="0.75" bottom="0.75" header="0.3" footer="0.3"/>
  <pageSetup horizontalDpi="600" verticalDpi="600" orientation="landscape" scale="99"/>
</worksheet>
</file>

<file path=xl/worksheets/sheet3.xml><?xml version="1.0" encoding="utf-8"?>
<worksheet xmlns="http://schemas.openxmlformats.org/spreadsheetml/2006/main" xmlns:r="http://schemas.openxmlformats.org/officeDocument/2006/relationships">
  <dimension ref="A1:AL89"/>
  <sheetViews>
    <sheetView zoomScale="87" zoomScaleNormal="87" zoomScaleSheetLayoutView="87" zoomScalePageLayoutView="0" workbookViewId="0" topLeftCell="A1">
      <pane xSplit="3" ySplit="4" topLeftCell="D10" activePane="bottomRight" state="frozen"/>
      <selection pane="topLeft" activeCell="A1" sqref="A1"/>
      <selection pane="topRight" activeCell="D1" sqref="D1"/>
      <selection pane="bottomLeft" activeCell="A5" sqref="A5"/>
      <selection pane="bottomRight" activeCell="C10" sqref="C10"/>
    </sheetView>
  </sheetViews>
  <sheetFormatPr defaultColWidth="8.421875" defaultRowHeight="15"/>
  <cols>
    <col min="1" max="1" width="2.7109375" style="102" customWidth="1"/>
    <col min="2" max="2" width="8.140625" style="102" customWidth="1"/>
    <col min="3" max="3" width="44.421875" style="102" customWidth="1"/>
    <col min="4" max="38" width="12.00390625" style="98" customWidth="1"/>
    <col min="39" max="41" width="8.421875" style="104" customWidth="1"/>
    <col min="42" max="42" width="9.140625" style="104" customWidth="1"/>
    <col min="43" max="16384" width="8.421875" style="104" customWidth="1"/>
  </cols>
  <sheetData>
    <row r="1" spans="1:3" s="98" customFormat="1" ht="15" customHeight="1">
      <c r="A1" s="97" t="s">
        <v>79</v>
      </c>
      <c r="C1" s="99"/>
    </row>
    <row r="2" spans="1:3" s="98" customFormat="1" ht="30" customHeight="1">
      <c r="A2" s="151" t="s">
        <v>195</v>
      </c>
      <c r="B2" s="152"/>
      <c r="C2" s="152"/>
    </row>
    <row r="3" spans="1:3" s="98" customFormat="1" ht="30" customHeight="1">
      <c r="A3" s="153" t="s">
        <v>178</v>
      </c>
      <c r="B3" s="154"/>
      <c r="C3" s="154"/>
    </row>
    <row r="4" spans="1:38" s="101" customFormat="1" ht="15" customHeight="1">
      <c r="A4" s="155" t="s">
        <v>80</v>
      </c>
      <c r="B4" s="155"/>
      <c r="C4" s="155"/>
      <c r="D4" s="100">
        <v>1979</v>
      </c>
      <c r="E4" s="100">
        <v>1980</v>
      </c>
      <c r="F4" s="100">
        <v>1981</v>
      </c>
      <c r="G4" s="100">
        <v>1982</v>
      </c>
      <c r="H4" s="100">
        <v>1983</v>
      </c>
      <c r="I4" s="100">
        <v>1984</v>
      </c>
      <c r="J4" s="100">
        <v>1985</v>
      </c>
      <c r="K4" s="100">
        <v>1986</v>
      </c>
      <c r="L4" s="100">
        <v>1987</v>
      </c>
      <c r="M4" s="100">
        <v>1988</v>
      </c>
      <c r="N4" s="100">
        <v>1989</v>
      </c>
      <c r="O4" s="100">
        <v>1990</v>
      </c>
      <c r="P4" s="100">
        <v>1991</v>
      </c>
      <c r="Q4" s="100">
        <v>1992</v>
      </c>
      <c r="R4" s="100">
        <v>1993</v>
      </c>
      <c r="S4" s="100">
        <v>1994</v>
      </c>
      <c r="T4" s="100">
        <v>1995</v>
      </c>
      <c r="U4" s="100">
        <v>1996</v>
      </c>
      <c r="V4" s="100">
        <v>1997</v>
      </c>
      <c r="W4" s="100">
        <v>1998</v>
      </c>
      <c r="X4" s="100">
        <v>1999</v>
      </c>
      <c r="Y4" s="100">
        <v>2000</v>
      </c>
      <c r="Z4" s="100">
        <v>2001</v>
      </c>
      <c r="AA4" s="100">
        <v>2002</v>
      </c>
      <c r="AB4" s="100">
        <v>2003</v>
      </c>
      <c r="AC4" s="100">
        <v>2004</v>
      </c>
      <c r="AD4" s="100">
        <v>2005</v>
      </c>
      <c r="AE4" s="100">
        <v>2006</v>
      </c>
      <c r="AF4" s="100">
        <v>2007</v>
      </c>
      <c r="AG4" s="100">
        <v>2008</v>
      </c>
      <c r="AH4" s="100">
        <v>2009</v>
      </c>
      <c r="AI4" s="100">
        <v>2010</v>
      </c>
      <c r="AJ4" s="100">
        <v>2011</v>
      </c>
      <c r="AK4" s="100">
        <v>2012</v>
      </c>
      <c r="AL4" s="100">
        <v>2013</v>
      </c>
    </row>
    <row r="5" spans="4:38" ht="15.75">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1:38" ht="15.75">
      <c r="A6" s="156" t="s">
        <v>127</v>
      </c>
      <c r="B6" s="157"/>
      <c r="C6" s="157"/>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row>
    <row r="7" spans="1:38" ht="15" customHeight="1">
      <c r="A7" s="104"/>
      <c r="B7" s="105" t="s">
        <v>129</v>
      </c>
      <c r="C7" s="106"/>
      <c r="D7" s="107">
        <v>53.2954602</v>
      </c>
      <c r="E7" s="107">
        <v>53.49472322</v>
      </c>
      <c r="F7" s="107">
        <v>52.91630463</v>
      </c>
      <c r="G7" s="107">
        <v>52.27274829</v>
      </c>
      <c r="H7" s="107">
        <v>52.5899857</v>
      </c>
      <c r="I7" s="107">
        <v>51.47184598</v>
      </c>
      <c r="J7" s="107">
        <v>52.28215591</v>
      </c>
      <c r="K7" s="107">
        <v>52.22923488</v>
      </c>
      <c r="L7" s="107">
        <v>50.92568999</v>
      </c>
      <c r="M7" s="107">
        <v>51.62461488</v>
      </c>
      <c r="N7" s="107">
        <v>52.31076435</v>
      </c>
      <c r="O7" s="107">
        <v>53.57940787</v>
      </c>
      <c r="P7" s="107">
        <v>53.9205445</v>
      </c>
      <c r="Q7" s="107">
        <v>54.32497981</v>
      </c>
      <c r="R7" s="107">
        <v>53.0388816</v>
      </c>
      <c r="S7" s="107">
        <v>56.39775461</v>
      </c>
      <c r="T7" s="107">
        <v>55.60162438</v>
      </c>
      <c r="U7" s="107">
        <v>57.72332738</v>
      </c>
      <c r="V7" s="107">
        <v>57.46918312</v>
      </c>
      <c r="W7" s="107">
        <v>59.3995343</v>
      </c>
      <c r="X7" s="107">
        <v>58.39173173</v>
      </c>
      <c r="Y7" s="107">
        <v>59.62162147</v>
      </c>
      <c r="Z7" s="107">
        <v>57.75431202</v>
      </c>
      <c r="AA7" s="107">
        <v>57.35064806</v>
      </c>
      <c r="AB7" s="107">
        <v>57.50674056</v>
      </c>
      <c r="AC7" s="107">
        <v>57.57121932</v>
      </c>
      <c r="AD7" s="107">
        <v>55.64641139</v>
      </c>
      <c r="AE7" s="107">
        <v>54.25052313</v>
      </c>
      <c r="AF7" s="107">
        <v>55.92523564</v>
      </c>
      <c r="AG7" s="107">
        <v>54.51113475</v>
      </c>
      <c r="AH7" s="107">
        <v>53.35237814</v>
      </c>
      <c r="AI7" s="107">
        <v>53.09756428</v>
      </c>
      <c r="AJ7" s="107">
        <v>52.76919011</v>
      </c>
      <c r="AK7" s="107">
        <v>52.32103697</v>
      </c>
      <c r="AL7" s="107">
        <v>55.36646603</v>
      </c>
    </row>
    <row r="8" spans="1:38" ht="15" customHeight="1">
      <c r="A8" s="104"/>
      <c r="B8" s="105"/>
      <c r="C8" s="106" t="s">
        <v>51</v>
      </c>
      <c r="D8" s="107">
        <v>18.51343276</v>
      </c>
      <c r="E8" s="107">
        <v>18.54478709</v>
      </c>
      <c r="F8" s="107">
        <v>15.96946396</v>
      </c>
      <c r="G8" s="107">
        <v>14.84707456</v>
      </c>
      <c r="H8" s="107">
        <v>16.04280434</v>
      </c>
      <c r="I8" s="107">
        <v>16.01680754</v>
      </c>
      <c r="J8" s="107">
        <v>16.18267879</v>
      </c>
      <c r="K8" s="107">
        <v>16.57955934</v>
      </c>
      <c r="L8" s="107">
        <v>20.24173699</v>
      </c>
      <c r="M8" s="107">
        <v>22.54774703</v>
      </c>
      <c r="N8" s="107">
        <v>22.3367927</v>
      </c>
      <c r="O8" s="107">
        <v>22.92208713</v>
      </c>
      <c r="P8" s="107">
        <v>23.15452264</v>
      </c>
      <c r="Q8" s="107">
        <v>23.08572529</v>
      </c>
      <c r="R8" s="107">
        <v>23.38521199</v>
      </c>
      <c r="S8" s="107">
        <v>27.17976193</v>
      </c>
      <c r="T8" s="107">
        <v>25.65959744</v>
      </c>
      <c r="U8" s="107">
        <v>28.96928004</v>
      </c>
      <c r="V8" s="107">
        <v>27.48821153</v>
      </c>
      <c r="W8" s="107">
        <v>29.83620888</v>
      </c>
      <c r="X8" s="107">
        <v>27.42226357</v>
      </c>
      <c r="Y8" s="107">
        <v>30.99676174</v>
      </c>
      <c r="Z8" s="107">
        <v>27.32611019</v>
      </c>
      <c r="AA8" s="107">
        <v>26.5504387</v>
      </c>
      <c r="AB8" s="107">
        <v>24.71985409</v>
      </c>
      <c r="AC8" s="107">
        <v>25.43799606</v>
      </c>
      <c r="AD8" s="107">
        <v>23.78718235</v>
      </c>
      <c r="AE8" s="107">
        <v>25.06715675</v>
      </c>
      <c r="AF8" s="107">
        <v>24.38099222</v>
      </c>
      <c r="AG8" s="107">
        <v>24.53788993</v>
      </c>
      <c r="AH8" s="107">
        <v>23.50529116</v>
      </c>
      <c r="AI8" s="107">
        <v>21.26044688</v>
      </c>
      <c r="AJ8" s="107">
        <v>20.82888513</v>
      </c>
      <c r="AK8" s="107">
        <v>21.7646057</v>
      </c>
      <c r="AL8" s="107">
        <v>25.82143053</v>
      </c>
    </row>
    <row r="9" spans="1:38" ht="15" customHeight="1">
      <c r="A9" s="104"/>
      <c r="B9" s="105"/>
      <c r="C9" s="106" t="s">
        <v>52</v>
      </c>
      <c r="D9" s="107">
        <v>60.35109071</v>
      </c>
      <c r="E9" s="107">
        <v>59.96849266</v>
      </c>
      <c r="F9" s="107">
        <v>59.25742996</v>
      </c>
      <c r="G9" s="107">
        <v>58.08185249</v>
      </c>
      <c r="H9" s="107">
        <v>58.02591719</v>
      </c>
      <c r="I9" s="107">
        <v>56.83063593</v>
      </c>
      <c r="J9" s="107">
        <v>57.44067923</v>
      </c>
      <c r="K9" s="107">
        <v>57.1266694</v>
      </c>
      <c r="L9" s="107">
        <v>55.42644002</v>
      </c>
      <c r="M9" s="107">
        <v>55.81269271</v>
      </c>
      <c r="N9" s="107">
        <v>56.45148825</v>
      </c>
      <c r="O9" s="107">
        <v>57.57561645</v>
      </c>
      <c r="P9" s="107">
        <v>57.58246123</v>
      </c>
      <c r="Q9" s="107">
        <v>57.90041528</v>
      </c>
      <c r="R9" s="107">
        <v>56.58466777</v>
      </c>
      <c r="S9" s="107">
        <v>59.82139408</v>
      </c>
      <c r="T9" s="107">
        <v>59.22471367</v>
      </c>
      <c r="U9" s="107">
        <v>61.29932027</v>
      </c>
      <c r="V9" s="107">
        <v>61.21133667</v>
      </c>
      <c r="W9" s="107">
        <v>62.99501082</v>
      </c>
      <c r="X9" s="107">
        <v>62.45212857</v>
      </c>
      <c r="Y9" s="107">
        <v>63.21464772</v>
      </c>
      <c r="Z9" s="107">
        <v>61.3578903</v>
      </c>
      <c r="AA9" s="107">
        <v>60.56938003</v>
      </c>
      <c r="AB9" s="107">
        <v>60.7952277</v>
      </c>
      <c r="AC9" s="107">
        <v>60.76040446</v>
      </c>
      <c r="AD9" s="107">
        <v>58.73049819</v>
      </c>
      <c r="AE9" s="107">
        <v>56.95717116</v>
      </c>
      <c r="AF9" s="107">
        <v>58.86364421</v>
      </c>
      <c r="AG9" s="107">
        <v>57.18377045</v>
      </c>
      <c r="AH9" s="107">
        <v>55.76138693</v>
      </c>
      <c r="AI9" s="107">
        <v>55.41738379</v>
      </c>
      <c r="AJ9" s="107">
        <v>55.07718481</v>
      </c>
      <c r="AK9" s="107">
        <v>54.51964011</v>
      </c>
      <c r="AL9" s="107">
        <v>57.38490965</v>
      </c>
    </row>
    <row r="10" spans="1:38" ht="15" customHeight="1">
      <c r="A10" s="104"/>
      <c r="B10" s="105"/>
      <c r="C10" s="106" t="s">
        <v>815</v>
      </c>
      <c r="D10" s="107">
        <v>30.84687273</v>
      </c>
      <c r="E10" s="107">
        <v>33.34473747</v>
      </c>
      <c r="F10" s="107">
        <v>35.36736272</v>
      </c>
      <c r="G10" s="107">
        <v>37.53295028</v>
      </c>
      <c r="H10" s="107">
        <v>36.21816197</v>
      </c>
      <c r="I10" s="107">
        <v>34.45051316</v>
      </c>
      <c r="J10" s="107">
        <v>37.7001161</v>
      </c>
      <c r="K10" s="107">
        <v>41.19208659</v>
      </c>
      <c r="L10" s="107">
        <v>40.02547542</v>
      </c>
      <c r="M10" s="107">
        <v>38.87782251</v>
      </c>
      <c r="N10" s="107">
        <v>41.23836326</v>
      </c>
      <c r="O10" s="107">
        <v>42.03551572</v>
      </c>
      <c r="P10" s="107">
        <v>40.53385237</v>
      </c>
      <c r="Q10" s="107">
        <v>42.45479415</v>
      </c>
      <c r="R10" s="107">
        <v>40.4781165</v>
      </c>
      <c r="S10" s="107">
        <v>46.35102395</v>
      </c>
      <c r="T10" s="107">
        <v>45.01052364</v>
      </c>
      <c r="U10" s="107">
        <v>45.64960308</v>
      </c>
      <c r="V10" s="107">
        <v>44.75042763</v>
      </c>
      <c r="W10" s="107">
        <v>49.48466981</v>
      </c>
      <c r="X10" s="107">
        <v>43.2055589</v>
      </c>
      <c r="Y10" s="107">
        <v>47.6889643</v>
      </c>
      <c r="Z10" s="107">
        <v>44.33341315</v>
      </c>
      <c r="AA10" s="107">
        <v>45.7885119</v>
      </c>
      <c r="AB10" s="107">
        <v>45.81019793</v>
      </c>
      <c r="AC10" s="107">
        <v>47.55021811</v>
      </c>
      <c r="AD10" s="107">
        <v>45.23508984</v>
      </c>
      <c r="AE10" s="107">
        <v>47.34731676</v>
      </c>
      <c r="AF10" s="107">
        <v>47.10349609</v>
      </c>
      <c r="AG10" s="107">
        <v>46.28633405</v>
      </c>
      <c r="AH10" s="107">
        <v>46.81832734</v>
      </c>
      <c r="AI10" s="107">
        <v>47.35884972</v>
      </c>
      <c r="AJ10" s="107">
        <v>48.5097731</v>
      </c>
      <c r="AK10" s="107">
        <v>48.67574492</v>
      </c>
      <c r="AL10" s="107">
        <v>53.5331795</v>
      </c>
    </row>
    <row r="11" spans="1:38" ht="15" customHeight="1">
      <c r="A11" s="104"/>
      <c r="B11" s="105" t="s">
        <v>171</v>
      </c>
      <c r="C11" s="106"/>
      <c r="D11" s="107">
        <v>76.02266475</v>
      </c>
      <c r="E11" s="107">
        <v>76.73362066</v>
      </c>
      <c r="F11" s="107">
        <v>78.2736897</v>
      </c>
      <c r="G11" s="107">
        <v>78.97765133</v>
      </c>
      <c r="H11" s="107">
        <v>78.87706518</v>
      </c>
      <c r="I11" s="107">
        <v>79.00902985</v>
      </c>
      <c r="J11" s="107">
        <v>79.79611266</v>
      </c>
      <c r="K11" s="107">
        <v>80.98184983</v>
      </c>
      <c r="L11" s="107">
        <v>83.60451889</v>
      </c>
      <c r="M11" s="107">
        <v>82.92251162</v>
      </c>
      <c r="N11" s="107">
        <v>83.07947071</v>
      </c>
      <c r="O11" s="107">
        <v>83.85958029</v>
      </c>
      <c r="P11" s="107">
        <v>84.1195205</v>
      </c>
      <c r="Q11" s="107">
        <v>83.66483387</v>
      </c>
      <c r="R11" s="107">
        <v>80.562896</v>
      </c>
      <c r="S11" s="107">
        <v>84.81793596</v>
      </c>
      <c r="T11" s="107">
        <v>83.34709311</v>
      </c>
      <c r="U11" s="107">
        <v>84.24412849</v>
      </c>
      <c r="V11" s="107">
        <v>82.67646906</v>
      </c>
      <c r="W11" s="107">
        <v>84.07243269</v>
      </c>
      <c r="X11" s="107">
        <v>83.69151555</v>
      </c>
      <c r="Y11" s="107">
        <v>84.10847834</v>
      </c>
      <c r="Z11" s="107">
        <v>81.56876776</v>
      </c>
      <c r="AA11" s="107">
        <v>81.91789879</v>
      </c>
      <c r="AB11" s="107">
        <v>82.94429341</v>
      </c>
      <c r="AC11" s="107">
        <v>83.44745644</v>
      </c>
      <c r="AD11" s="107">
        <v>81.99412927</v>
      </c>
      <c r="AE11" s="107">
        <v>80.76353315</v>
      </c>
      <c r="AF11" s="107">
        <v>81.3750661</v>
      </c>
      <c r="AG11" s="107">
        <v>80.87820876</v>
      </c>
      <c r="AH11" s="107">
        <v>79.33435976</v>
      </c>
      <c r="AI11" s="107">
        <v>78.74782251</v>
      </c>
      <c r="AJ11" s="107">
        <v>79.38148335</v>
      </c>
      <c r="AK11" s="107">
        <v>77.71400743</v>
      </c>
      <c r="AL11" s="107">
        <v>81.1611436</v>
      </c>
    </row>
    <row r="12" spans="1:38" ht="15" customHeight="1">
      <c r="A12" s="104"/>
      <c r="B12" s="105"/>
      <c r="C12" s="106" t="s">
        <v>51</v>
      </c>
      <c r="D12" s="107">
        <v>24.94326649</v>
      </c>
      <c r="E12" s="107">
        <v>29.33451919</v>
      </c>
      <c r="F12" s="107">
        <v>25.16608496</v>
      </c>
      <c r="G12" s="107">
        <v>26.34829118</v>
      </c>
      <c r="H12" s="107">
        <v>25.47448739</v>
      </c>
      <c r="I12" s="107">
        <v>29.00980094</v>
      </c>
      <c r="J12" s="107">
        <v>29.35615408</v>
      </c>
      <c r="K12" s="107">
        <v>29.91279035</v>
      </c>
      <c r="L12" s="107">
        <v>42.30654081</v>
      </c>
      <c r="M12" s="107">
        <v>44.38023677</v>
      </c>
      <c r="N12" s="107">
        <v>37.25412119</v>
      </c>
      <c r="O12" s="107">
        <v>41.66622699</v>
      </c>
      <c r="P12" s="107">
        <v>44.94883044</v>
      </c>
      <c r="Q12" s="107">
        <v>47.47360842</v>
      </c>
      <c r="R12" s="107">
        <v>35.28644361</v>
      </c>
      <c r="S12" s="107">
        <v>43.1725891</v>
      </c>
      <c r="T12" s="107">
        <v>40.47426321</v>
      </c>
      <c r="U12" s="107">
        <v>44.30167041</v>
      </c>
      <c r="V12" s="107">
        <v>44.19396124</v>
      </c>
      <c r="W12" s="107">
        <v>42.21264255</v>
      </c>
      <c r="X12" s="107">
        <v>41.11348066</v>
      </c>
      <c r="Y12" s="107">
        <v>46.17406965</v>
      </c>
      <c r="Z12" s="107">
        <v>40.43258419</v>
      </c>
      <c r="AA12" s="107">
        <v>44.5824585</v>
      </c>
      <c r="AB12" s="107">
        <v>43.07369453</v>
      </c>
      <c r="AC12" s="107">
        <v>47.20852863</v>
      </c>
      <c r="AD12" s="107">
        <v>39.34452652</v>
      </c>
      <c r="AE12" s="107">
        <v>48.38440265</v>
      </c>
      <c r="AF12" s="107">
        <v>37.58051431</v>
      </c>
      <c r="AG12" s="107">
        <v>41.19408374</v>
      </c>
      <c r="AH12" s="107">
        <v>38.96733597</v>
      </c>
      <c r="AI12" s="107">
        <v>33.83857643</v>
      </c>
      <c r="AJ12" s="107">
        <v>36.09293534</v>
      </c>
      <c r="AK12" s="107">
        <v>37.01419643</v>
      </c>
      <c r="AL12" s="107">
        <v>48.52160815</v>
      </c>
    </row>
    <row r="13" spans="1:38" ht="15" customHeight="1">
      <c r="A13" s="104"/>
      <c r="B13" s="105"/>
      <c r="C13" s="106" t="s">
        <v>52</v>
      </c>
      <c r="D13" s="107">
        <v>81.57607799</v>
      </c>
      <c r="E13" s="107">
        <v>81.58000312</v>
      </c>
      <c r="F13" s="107">
        <v>83.15602324</v>
      </c>
      <c r="G13" s="107">
        <v>83.10862122</v>
      </c>
      <c r="H13" s="107">
        <v>82.91080809</v>
      </c>
      <c r="I13" s="107">
        <v>82.72773223</v>
      </c>
      <c r="J13" s="107">
        <v>83.61576384</v>
      </c>
      <c r="K13" s="107">
        <v>84.38812631</v>
      </c>
      <c r="L13" s="107">
        <v>86.31155934</v>
      </c>
      <c r="M13" s="107">
        <v>85.48916075</v>
      </c>
      <c r="N13" s="107">
        <v>86.04846511</v>
      </c>
      <c r="O13" s="107">
        <v>86.52783106</v>
      </c>
      <c r="P13" s="107">
        <v>86.43302088</v>
      </c>
      <c r="Q13" s="107">
        <v>86.10234022</v>
      </c>
      <c r="R13" s="107">
        <v>83.59804276</v>
      </c>
      <c r="S13" s="107">
        <v>87.0420675</v>
      </c>
      <c r="T13" s="107">
        <v>85.44219278</v>
      </c>
      <c r="U13" s="107">
        <v>86.56265245</v>
      </c>
      <c r="V13" s="107">
        <v>84.9975391</v>
      </c>
      <c r="W13" s="107">
        <v>86.53559308</v>
      </c>
      <c r="X13" s="107">
        <v>86.23886022</v>
      </c>
      <c r="Y13" s="107">
        <v>86.28300917</v>
      </c>
      <c r="Z13" s="107">
        <v>83.99416396</v>
      </c>
      <c r="AA13" s="107">
        <v>83.73353475</v>
      </c>
      <c r="AB13" s="107">
        <v>84.92368445</v>
      </c>
      <c r="AC13" s="107">
        <v>85.18851912</v>
      </c>
      <c r="AD13" s="107">
        <v>83.72816673</v>
      </c>
      <c r="AE13" s="107">
        <v>81.89827593</v>
      </c>
      <c r="AF13" s="107">
        <v>83.38809507</v>
      </c>
      <c r="AG13" s="107">
        <v>83.07285828</v>
      </c>
      <c r="AH13" s="107">
        <v>81.4526637</v>
      </c>
      <c r="AI13" s="107">
        <v>80.46885394</v>
      </c>
      <c r="AJ13" s="107">
        <v>81.14156702</v>
      </c>
      <c r="AK13" s="107">
        <v>79.41698173</v>
      </c>
      <c r="AL13" s="107">
        <v>82.39797621</v>
      </c>
    </row>
    <row r="14" spans="1:38" ht="15" customHeight="1">
      <c r="A14" s="104"/>
      <c r="B14" s="105"/>
      <c r="C14" s="106" t="s">
        <v>815</v>
      </c>
      <c r="D14" s="107">
        <v>51.32926691</v>
      </c>
      <c r="E14" s="107">
        <v>54.85545019</v>
      </c>
      <c r="F14" s="107">
        <v>54.20719281</v>
      </c>
      <c r="G14" s="107">
        <v>60.62491312</v>
      </c>
      <c r="H14" s="107">
        <v>61.55460364</v>
      </c>
      <c r="I14" s="107">
        <v>55.84314666</v>
      </c>
      <c r="J14" s="107">
        <v>62.01410886</v>
      </c>
      <c r="K14" s="107">
        <v>70.13182581</v>
      </c>
      <c r="L14" s="107">
        <v>76.44010853</v>
      </c>
      <c r="M14" s="107">
        <v>72.95012768</v>
      </c>
      <c r="N14" s="107">
        <v>75.49357696</v>
      </c>
      <c r="O14" s="107">
        <v>74.78065686</v>
      </c>
      <c r="P14" s="107">
        <v>75.47528058</v>
      </c>
      <c r="Q14" s="107">
        <v>70.11562648</v>
      </c>
      <c r="R14" s="107">
        <v>68.02628577</v>
      </c>
      <c r="S14" s="107">
        <v>74.32989695</v>
      </c>
      <c r="T14" s="107">
        <v>82.61524092</v>
      </c>
      <c r="U14" s="107">
        <v>79.29720127</v>
      </c>
      <c r="V14" s="107">
        <v>71.82003606</v>
      </c>
      <c r="W14" s="107">
        <v>74.38842502</v>
      </c>
      <c r="X14" s="107">
        <v>72.46250266</v>
      </c>
      <c r="Y14" s="107">
        <v>73.86479215</v>
      </c>
      <c r="Z14" s="107">
        <v>69.59430224</v>
      </c>
      <c r="AA14" s="107">
        <v>70.59353012</v>
      </c>
      <c r="AB14" s="107">
        <v>65.73316389</v>
      </c>
      <c r="AC14" s="107">
        <v>69.0895475</v>
      </c>
      <c r="AD14" s="107">
        <v>70.19416214</v>
      </c>
      <c r="AE14" s="107">
        <v>75.7758445</v>
      </c>
      <c r="AF14" s="107">
        <v>70.67649397</v>
      </c>
      <c r="AG14" s="107">
        <v>66.90691404</v>
      </c>
      <c r="AH14" s="107">
        <v>66.03752094</v>
      </c>
      <c r="AI14" s="107">
        <v>68.10938525</v>
      </c>
      <c r="AJ14" s="107">
        <v>69.59442775</v>
      </c>
      <c r="AK14" s="107">
        <v>68.83809204</v>
      </c>
      <c r="AL14" s="107">
        <v>75.87658248</v>
      </c>
    </row>
    <row r="15" spans="1:38" ht="15" customHeight="1">
      <c r="A15" s="104"/>
      <c r="B15" s="105" t="s">
        <v>130</v>
      </c>
      <c r="C15" s="106"/>
      <c r="D15" s="107">
        <v>48.29921153</v>
      </c>
      <c r="E15" s="107">
        <v>48.43283508</v>
      </c>
      <c r="F15" s="107">
        <v>47.5956089</v>
      </c>
      <c r="G15" s="107">
        <v>46.77175582</v>
      </c>
      <c r="H15" s="107">
        <v>47.05304519</v>
      </c>
      <c r="I15" s="107">
        <v>45.87551862</v>
      </c>
      <c r="J15" s="107">
        <v>46.81411516</v>
      </c>
      <c r="K15" s="107">
        <v>46.54410567</v>
      </c>
      <c r="L15" s="107">
        <v>46.51995985</v>
      </c>
      <c r="M15" s="107">
        <v>47.36513528</v>
      </c>
      <c r="N15" s="107">
        <v>48.05774839</v>
      </c>
      <c r="O15" s="107">
        <v>49.4050828</v>
      </c>
      <c r="P15" s="107">
        <v>49.68005778</v>
      </c>
      <c r="Q15" s="107">
        <v>50.1279324</v>
      </c>
      <c r="R15" s="107">
        <v>49.00380974</v>
      </c>
      <c r="S15" s="107">
        <v>52.51838795</v>
      </c>
      <c r="T15" s="107">
        <v>52.0253935</v>
      </c>
      <c r="U15" s="107">
        <v>54.29182451</v>
      </c>
      <c r="V15" s="107">
        <v>54.29064765</v>
      </c>
      <c r="W15" s="107">
        <v>56.35188649</v>
      </c>
      <c r="X15" s="107">
        <v>55.10166176</v>
      </c>
      <c r="Y15" s="107">
        <v>56.55969147</v>
      </c>
      <c r="Z15" s="107">
        <v>54.73826053</v>
      </c>
      <c r="AA15" s="107">
        <v>52.74725857</v>
      </c>
      <c r="AB15" s="107">
        <v>52.7428278</v>
      </c>
      <c r="AC15" s="107">
        <v>52.63733813</v>
      </c>
      <c r="AD15" s="107">
        <v>50.74635083</v>
      </c>
      <c r="AE15" s="107">
        <v>49.2908279</v>
      </c>
      <c r="AF15" s="107">
        <v>51.0365403</v>
      </c>
      <c r="AG15" s="107">
        <v>49.52683599</v>
      </c>
      <c r="AH15" s="107">
        <v>48.14712046</v>
      </c>
      <c r="AI15" s="107">
        <v>48.00407216</v>
      </c>
      <c r="AJ15" s="107">
        <v>47.71910571</v>
      </c>
      <c r="AK15" s="107">
        <v>47.54425781</v>
      </c>
      <c r="AL15" s="107">
        <v>50.69096549</v>
      </c>
    </row>
    <row r="16" spans="1:38" ht="15" customHeight="1">
      <c r="A16" s="104"/>
      <c r="B16" s="105"/>
      <c r="C16" s="106" t="s">
        <v>51</v>
      </c>
      <c r="D16" s="107">
        <v>17.81205437</v>
      </c>
      <c r="E16" s="107">
        <v>17.34628053</v>
      </c>
      <c r="F16" s="107">
        <v>15.04775551</v>
      </c>
      <c r="G16" s="107">
        <v>13.77258204</v>
      </c>
      <c r="H16" s="107">
        <v>15.0993432</v>
      </c>
      <c r="I16" s="107">
        <v>14.92907985</v>
      </c>
      <c r="J16" s="107">
        <v>14.9686312</v>
      </c>
      <c r="K16" s="107">
        <v>15.41026075</v>
      </c>
      <c r="L16" s="107">
        <v>18.94488011</v>
      </c>
      <c r="M16" s="107">
        <v>21.22776733</v>
      </c>
      <c r="N16" s="107">
        <v>21.39263727</v>
      </c>
      <c r="O16" s="107">
        <v>21.73923376</v>
      </c>
      <c r="P16" s="107">
        <v>21.7072931</v>
      </c>
      <c r="Q16" s="107">
        <v>21.29203041</v>
      </c>
      <c r="R16" s="107">
        <v>22.4556619</v>
      </c>
      <c r="S16" s="107">
        <v>26.29672803</v>
      </c>
      <c r="T16" s="107">
        <v>24.82655854</v>
      </c>
      <c r="U16" s="107">
        <v>28.02807958</v>
      </c>
      <c r="V16" s="107">
        <v>26.56327823</v>
      </c>
      <c r="W16" s="107">
        <v>29.15593661</v>
      </c>
      <c r="X16" s="107">
        <v>26.65772289</v>
      </c>
      <c r="Y16" s="107">
        <v>30.21806238</v>
      </c>
      <c r="Z16" s="107">
        <v>26.57111748</v>
      </c>
      <c r="AA16" s="107">
        <v>25.28245469</v>
      </c>
      <c r="AB16" s="107">
        <v>23.57288379</v>
      </c>
      <c r="AC16" s="107">
        <v>24.04143845</v>
      </c>
      <c r="AD16" s="107">
        <v>22.85850316</v>
      </c>
      <c r="AE16" s="107">
        <v>23.676475</v>
      </c>
      <c r="AF16" s="107">
        <v>23.42627016</v>
      </c>
      <c r="AG16" s="107">
        <v>23.23517519</v>
      </c>
      <c r="AH16" s="107">
        <v>22.1834097</v>
      </c>
      <c r="AI16" s="107">
        <v>20.41670445</v>
      </c>
      <c r="AJ16" s="107">
        <v>19.77950619</v>
      </c>
      <c r="AK16" s="107">
        <v>20.68857284</v>
      </c>
      <c r="AL16" s="107">
        <v>24.3227165</v>
      </c>
    </row>
    <row r="17" spans="1:38" ht="15" customHeight="1">
      <c r="A17" s="104"/>
      <c r="B17" s="105"/>
      <c r="C17" s="106" t="s">
        <v>52</v>
      </c>
      <c r="D17" s="107">
        <v>55.23384909</v>
      </c>
      <c r="E17" s="107">
        <v>54.85027919</v>
      </c>
      <c r="F17" s="107">
        <v>53.80600719</v>
      </c>
      <c r="G17" s="107">
        <v>52.49914515</v>
      </c>
      <c r="H17" s="107">
        <v>52.36757324</v>
      </c>
      <c r="I17" s="107">
        <v>51.12868057</v>
      </c>
      <c r="J17" s="107">
        <v>51.88320652</v>
      </c>
      <c r="K17" s="107">
        <v>51.35783607</v>
      </c>
      <c r="L17" s="107">
        <v>50.94868154</v>
      </c>
      <c r="M17" s="107">
        <v>51.4725156</v>
      </c>
      <c r="N17" s="107">
        <v>52.09628148</v>
      </c>
      <c r="O17" s="107">
        <v>53.34502693</v>
      </c>
      <c r="P17" s="107">
        <v>53.32204573</v>
      </c>
      <c r="Q17" s="107">
        <v>53.67926445</v>
      </c>
      <c r="R17" s="107">
        <v>52.43012406</v>
      </c>
      <c r="S17" s="107">
        <v>55.88319971</v>
      </c>
      <c r="T17" s="107">
        <v>55.62851416</v>
      </c>
      <c r="U17" s="107">
        <v>57.85104841</v>
      </c>
      <c r="V17" s="107">
        <v>58.03826059</v>
      </c>
      <c r="W17" s="107">
        <v>59.92160996</v>
      </c>
      <c r="X17" s="107">
        <v>59.16263362</v>
      </c>
      <c r="Y17" s="107">
        <v>60.1543799</v>
      </c>
      <c r="Z17" s="107">
        <v>58.33708404</v>
      </c>
      <c r="AA17" s="107">
        <v>55.98782592</v>
      </c>
      <c r="AB17" s="107">
        <v>56.02147265</v>
      </c>
      <c r="AC17" s="107">
        <v>55.82687929</v>
      </c>
      <c r="AD17" s="107">
        <v>53.81394667</v>
      </c>
      <c r="AE17" s="107">
        <v>52.02075798</v>
      </c>
      <c r="AF17" s="107">
        <v>53.95557003</v>
      </c>
      <c r="AG17" s="107">
        <v>52.13743171</v>
      </c>
      <c r="AH17" s="107">
        <v>50.47405493</v>
      </c>
      <c r="AI17" s="107">
        <v>50.28704178</v>
      </c>
      <c r="AJ17" s="107">
        <v>49.98568335</v>
      </c>
      <c r="AK17" s="107">
        <v>49.70296021</v>
      </c>
      <c r="AL17" s="107">
        <v>52.73675786</v>
      </c>
    </row>
    <row r="18" spans="1:38" ht="15" customHeight="1">
      <c r="A18" s="104"/>
      <c r="B18" s="105"/>
      <c r="C18" s="106" t="s">
        <v>815</v>
      </c>
      <c r="D18" s="107">
        <v>25.84002215</v>
      </c>
      <c r="E18" s="107">
        <v>28.329908</v>
      </c>
      <c r="F18" s="107">
        <v>31.03399061</v>
      </c>
      <c r="G18" s="107">
        <v>32.20021753</v>
      </c>
      <c r="H18" s="107">
        <v>31.01315979</v>
      </c>
      <c r="I18" s="107">
        <v>29.23889926</v>
      </c>
      <c r="J18" s="107">
        <v>31.38331091</v>
      </c>
      <c r="K18" s="107">
        <v>33.74191048</v>
      </c>
      <c r="L18" s="107">
        <v>33.99636908</v>
      </c>
      <c r="M18" s="107">
        <v>33.79629747</v>
      </c>
      <c r="N18" s="107">
        <v>35.28146517</v>
      </c>
      <c r="O18" s="107">
        <v>36.35771338</v>
      </c>
      <c r="P18" s="107">
        <v>34.41770162</v>
      </c>
      <c r="Q18" s="107">
        <v>37.5364972</v>
      </c>
      <c r="R18" s="107">
        <v>35.91137159</v>
      </c>
      <c r="S18" s="107">
        <v>41.43922569</v>
      </c>
      <c r="T18" s="107">
        <v>39.83036934</v>
      </c>
      <c r="U18" s="107">
        <v>40.21004386</v>
      </c>
      <c r="V18" s="107">
        <v>40.31089903</v>
      </c>
      <c r="W18" s="107">
        <v>45.54316701</v>
      </c>
      <c r="X18" s="107">
        <v>38.63526133</v>
      </c>
      <c r="Y18" s="107">
        <v>43.42261001</v>
      </c>
      <c r="Z18" s="107">
        <v>40.54211038</v>
      </c>
      <c r="AA18" s="107">
        <v>40.10380708</v>
      </c>
      <c r="AB18" s="107">
        <v>41.22126489</v>
      </c>
      <c r="AC18" s="107">
        <v>42.83085583</v>
      </c>
      <c r="AD18" s="107">
        <v>39.77236183</v>
      </c>
      <c r="AE18" s="107">
        <v>41.25570232</v>
      </c>
      <c r="AF18" s="107">
        <v>41.01162051</v>
      </c>
      <c r="AG18" s="107">
        <v>40.75957378</v>
      </c>
      <c r="AH18" s="107">
        <v>41.47517724</v>
      </c>
      <c r="AI18" s="107">
        <v>41.81886842</v>
      </c>
      <c r="AJ18" s="107">
        <v>43.18721788</v>
      </c>
      <c r="AK18" s="107">
        <v>43.73715254</v>
      </c>
      <c r="AL18" s="107">
        <v>48.0573202</v>
      </c>
    </row>
    <row r="19" spans="4:38" ht="9" customHeight="1">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row>
    <row r="20" spans="1:38" ht="15" customHeight="1">
      <c r="A20" s="108" t="s">
        <v>81</v>
      </c>
      <c r="B20" s="108"/>
      <c r="C20" s="109"/>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row>
    <row r="21" spans="1:38" ht="15" customHeight="1">
      <c r="A21" s="104"/>
      <c r="B21" s="105" t="s">
        <v>129</v>
      </c>
      <c r="C21" s="106"/>
      <c r="D21" s="107">
        <v>45.3563822</v>
      </c>
      <c r="E21" s="107">
        <v>45.107375</v>
      </c>
      <c r="F21" s="107">
        <v>44.58671134</v>
      </c>
      <c r="G21" s="107">
        <v>44.15993592</v>
      </c>
      <c r="H21" s="107">
        <v>43.76148239</v>
      </c>
      <c r="I21" s="107">
        <v>42.70425152</v>
      </c>
      <c r="J21" s="107">
        <v>43.11896016</v>
      </c>
      <c r="K21" s="107">
        <v>42.84220044</v>
      </c>
      <c r="L21" s="107">
        <v>39.16626532</v>
      </c>
      <c r="M21" s="107">
        <v>39.45428343</v>
      </c>
      <c r="N21" s="107">
        <v>40.5179799</v>
      </c>
      <c r="O21" s="107">
        <v>40.90931959</v>
      </c>
      <c r="P21" s="107">
        <v>41.3695685</v>
      </c>
      <c r="Q21" s="107">
        <v>41.25045615</v>
      </c>
      <c r="R21" s="107">
        <v>40.63105208</v>
      </c>
      <c r="S21" s="107">
        <v>42.4442163</v>
      </c>
      <c r="T21" s="107">
        <v>42.5264137</v>
      </c>
      <c r="U21" s="107">
        <v>43.44444173</v>
      </c>
      <c r="V21" s="107">
        <v>43.46253936</v>
      </c>
      <c r="W21" s="107">
        <v>45.17099129</v>
      </c>
      <c r="X21" s="107">
        <v>45.21251382</v>
      </c>
      <c r="Y21" s="107">
        <v>45.80841032</v>
      </c>
      <c r="Z21" s="107">
        <v>44.1826219</v>
      </c>
      <c r="AA21" s="107">
        <v>44.74792505</v>
      </c>
      <c r="AB21" s="107">
        <v>45.09247411</v>
      </c>
      <c r="AC21" s="107">
        <v>45.15282414</v>
      </c>
      <c r="AD21" s="107">
        <v>44.02321924</v>
      </c>
      <c r="AE21" s="107">
        <v>43.02446103</v>
      </c>
      <c r="AF21" s="107">
        <v>44.67777639</v>
      </c>
      <c r="AG21" s="107">
        <v>43.38563646</v>
      </c>
      <c r="AH21" s="107">
        <v>42.72871644</v>
      </c>
      <c r="AI21" s="107">
        <v>42.8695538</v>
      </c>
      <c r="AJ21" s="107">
        <v>42.67358195</v>
      </c>
      <c r="AK21" s="107">
        <v>42.32646158</v>
      </c>
      <c r="AL21" s="107">
        <v>43.98616512</v>
      </c>
    </row>
    <row r="22" spans="1:38" ht="15" customHeight="1">
      <c r="A22" s="104"/>
      <c r="B22" s="105"/>
      <c r="C22" s="106" t="s">
        <v>51</v>
      </c>
      <c r="D22" s="107">
        <v>8.70669195</v>
      </c>
      <c r="E22" s="107">
        <v>7.72798697</v>
      </c>
      <c r="F22" s="107">
        <v>6.0035629</v>
      </c>
      <c r="G22" s="107">
        <v>5.25801034</v>
      </c>
      <c r="H22" s="107">
        <v>4.69056042</v>
      </c>
      <c r="I22" s="107">
        <v>4.92093707</v>
      </c>
      <c r="J22" s="107">
        <v>4.93682665</v>
      </c>
      <c r="K22" s="107">
        <v>4.66189114</v>
      </c>
      <c r="L22" s="107">
        <v>4.22369031</v>
      </c>
      <c r="M22" s="107">
        <v>4.68309203</v>
      </c>
      <c r="N22" s="107">
        <v>4.56189246</v>
      </c>
      <c r="O22" s="107">
        <v>4.2100788</v>
      </c>
      <c r="P22" s="107">
        <v>4.03157027</v>
      </c>
      <c r="Q22" s="107">
        <v>3.31578133</v>
      </c>
      <c r="R22" s="107">
        <v>2.83510465</v>
      </c>
      <c r="S22" s="107">
        <v>3.81598992</v>
      </c>
      <c r="T22" s="107">
        <v>3.40790402</v>
      </c>
      <c r="U22" s="107">
        <v>4.41149147</v>
      </c>
      <c r="V22" s="107">
        <v>4.46818247</v>
      </c>
      <c r="W22" s="107">
        <v>4.71000832</v>
      </c>
      <c r="X22" s="107">
        <v>4.70614781</v>
      </c>
      <c r="Y22" s="107">
        <v>5.72519458</v>
      </c>
      <c r="Z22" s="107">
        <v>4.63463659</v>
      </c>
      <c r="AA22" s="107">
        <v>4.68016082</v>
      </c>
      <c r="AB22" s="107">
        <v>4.44958641</v>
      </c>
      <c r="AC22" s="107">
        <v>4.21878385</v>
      </c>
      <c r="AD22" s="107">
        <v>3.97260555</v>
      </c>
      <c r="AE22" s="107">
        <v>5.42914478</v>
      </c>
      <c r="AF22" s="107">
        <v>5.0100148</v>
      </c>
      <c r="AG22" s="107">
        <v>4.83799467</v>
      </c>
      <c r="AH22" s="107">
        <v>4.16940123</v>
      </c>
      <c r="AI22" s="107">
        <v>3.81542257</v>
      </c>
      <c r="AJ22" s="107">
        <v>3.99553563</v>
      </c>
      <c r="AK22" s="107">
        <v>4.20550179</v>
      </c>
      <c r="AL22" s="107">
        <v>5.58960934</v>
      </c>
    </row>
    <row r="23" spans="1:38" ht="15" customHeight="1">
      <c r="A23" s="104"/>
      <c r="B23" s="105"/>
      <c r="C23" s="106" t="s">
        <v>52</v>
      </c>
      <c r="D23" s="107">
        <v>52.75096411</v>
      </c>
      <c r="E23" s="107">
        <v>51.99706545</v>
      </c>
      <c r="F23" s="107">
        <v>51.22951842</v>
      </c>
      <c r="G23" s="107">
        <v>50.22838657</v>
      </c>
      <c r="H23" s="107">
        <v>49.62310261</v>
      </c>
      <c r="I23" s="107">
        <v>48.44521392</v>
      </c>
      <c r="J23" s="107">
        <v>48.65508717</v>
      </c>
      <c r="K23" s="107">
        <v>48.17666051</v>
      </c>
      <c r="L23" s="107">
        <v>44.30104328</v>
      </c>
      <c r="M23" s="107">
        <v>44.42019555</v>
      </c>
      <c r="N23" s="107">
        <v>45.48108656</v>
      </c>
      <c r="O23" s="107">
        <v>45.71078952</v>
      </c>
      <c r="P23" s="107">
        <v>45.79891487</v>
      </c>
      <c r="Q23" s="107">
        <v>45.59615352</v>
      </c>
      <c r="R23" s="107">
        <v>45.054609</v>
      </c>
      <c r="S23" s="107">
        <v>47.02370416</v>
      </c>
      <c r="T23" s="107">
        <v>47.27369528</v>
      </c>
      <c r="U23" s="107">
        <v>48.2657901</v>
      </c>
      <c r="V23" s="107">
        <v>48.31128131</v>
      </c>
      <c r="W23" s="107">
        <v>50.15797026</v>
      </c>
      <c r="X23" s="107">
        <v>50.44751333</v>
      </c>
      <c r="Y23" s="107">
        <v>50.81352815</v>
      </c>
      <c r="Z23" s="107">
        <v>48.85163436</v>
      </c>
      <c r="AA23" s="107">
        <v>48.93382195</v>
      </c>
      <c r="AB23" s="107">
        <v>49.21256262</v>
      </c>
      <c r="AC23" s="107">
        <v>49.25719668</v>
      </c>
      <c r="AD23" s="107">
        <v>47.85782015</v>
      </c>
      <c r="AE23" s="107">
        <v>46.60000647</v>
      </c>
      <c r="AF23" s="107">
        <v>48.35278319</v>
      </c>
      <c r="AG23" s="107">
        <v>46.81056452</v>
      </c>
      <c r="AH23" s="107">
        <v>45.79292927</v>
      </c>
      <c r="AI23" s="107">
        <v>45.75689283</v>
      </c>
      <c r="AJ23" s="107">
        <v>45.51148998</v>
      </c>
      <c r="AK23" s="107">
        <v>45.10978894</v>
      </c>
      <c r="AL23" s="107">
        <v>46.79556832</v>
      </c>
    </row>
    <row r="24" spans="1:38" ht="15" customHeight="1">
      <c r="A24" s="104"/>
      <c r="B24" s="105"/>
      <c r="C24" s="106" t="s">
        <v>815</v>
      </c>
      <c r="D24" s="107">
        <v>22.7772468</v>
      </c>
      <c r="E24" s="107">
        <v>24.50929048</v>
      </c>
      <c r="F24" s="107">
        <v>25.66074078</v>
      </c>
      <c r="G24" s="107">
        <v>27.92788095</v>
      </c>
      <c r="H24" s="107">
        <v>24.69500212</v>
      </c>
      <c r="I24" s="107">
        <v>23.63409615</v>
      </c>
      <c r="J24" s="107">
        <v>25.13071493</v>
      </c>
      <c r="K24" s="107">
        <v>28.13026287</v>
      </c>
      <c r="L24" s="107">
        <v>26.46026195</v>
      </c>
      <c r="M24" s="107">
        <v>25.48782859</v>
      </c>
      <c r="N24" s="107">
        <v>27.3515141</v>
      </c>
      <c r="O24" s="107">
        <v>26.57616683</v>
      </c>
      <c r="P24" s="107">
        <v>25.57826962</v>
      </c>
      <c r="Q24" s="107">
        <v>26.70632667</v>
      </c>
      <c r="R24" s="107">
        <v>27.67196279</v>
      </c>
      <c r="S24" s="107">
        <v>27.47538565</v>
      </c>
      <c r="T24" s="107">
        <v>28.26653652</v>
      </c>
      <c r="U24" s="107">
        <v>28.10487909</v>
      </c>
      <c r="V24" s="107">
        <v>27.50565746</v>
      </c>
      <c r="W24" s="107">
        <v>29.56291353</v>
      </c>
      <c r="X24" s="107">
        <v>27.54790593</v>
      </c>
      <c r="Y24" s="107">
        <v>29.87807685</v>
      </c>
      <c r="Z24" s="107">
        <v>27.15452339</v>
      </c>
      <c r="AA24" s="107">
        <v>29.74318787</v>
      </c>
      <c r="AB24" s="107">
        <v>29.45806507</v>
      </c>
      <c r="AC24" s="107">
        <v>31.34101578</v>
      </c>
      <c r="AD24" s="107">
        <v>32.01474837</v>
      </c>
      <c r="AE24" s="107">
        <v>31.97301163</v>
      </c>
      <c r="AF24" s="107">
        <v>34.04006655</v>
      </c>
      <c r="AG24" s="107">
        <v>33.06981747</v>
      </c>
      <c r="AH24" s="107">
        <v>35.29155142</v>
      </c>
      <c r="AI24" s="107">
        <v>34.99878455</v>
      </c>
      <c r="AJ24" s="107">
        <v>36.71802592</v>
      </c>
      <c r="AK24" s="107">
        <v>37.08413536</v>
      </c>
      <c r="AL24" s="107">
        <v>38.54600392</v>
      </c>
    </row>
    <row r="25" spans="1:38" ht="15" customHeight="1">
      <c r="A25" s="104"/>
      <c r="B25" s="105" t="s">
        <v>171</v>
      </c>
      <c r="C25" s="106"/>
      <c r="D25" s="107">
        <v>67.84323936</v>
      </c>
      <c r="E25" s="107">
        <v>67.69568433</v>
      </c>
      <c r="F25" s="107">
        <v>69.78075868</v>
      </c>
      <c r="G25" s="107">
        <v>70.39918708</v>
      </c>
      <c r="H25" s="107">
        <v>69.7054073</v>
      </c>
      <c r="I25" s="107">
        <v>70.01308232</v>
      </c>
      <c r="J25" s="107">
        <v>69.7888068</v>
      </c>
      <c r="K25" s="107">
        <v>70.85920517</v>
      </c>
      <c r="L25" s="107">
        <v>69.23200199</v>
      </c>
      <c r="M25" s="107">
        <v>68.91369743</v>
      </c>
      <c r="N25" s="107">
        <v>69.47166683</v>
      </c>
      <c r="O25" s="107">
        <v>69.72420682</v>
      </c>
      <c r="P25" s="107">
        <v>69.44273144</v>
      </c>
      <c r="Q25" s="107">
        <v>68.83430643</v>
      </c>
      <c r="R25" s="107">
        <v>67.1316379</v>
      </c>
      <c r="S25" s="107">
        <v>71.18364835</v>
      </c>
      <c r="T25" s="107">
        <v>70.20119248</v>
      </c>
      <c r="U25" s="107">
        <v>70.50890687</v>
      </c>
      <c r="V25" s="107">
        <v>68.70494373</v>
      </c>
      <c r="W25" s="107">
        <v>71.34234235</v>
      </c>
      <c r="X25" s="107">
        <v>71.51372859</v>
      </c>
      <c r="Y25" s="107">
        <v>72.16636303</v>
      </c>
      <c r="Z25" s="107">
        <v>69.10047869</v>
      </c>
      <c r="AA25" s="107">
        <v>71.58478532</v>
      </c>
      <c r="AB25" s="107">
        <v>72.80436155</v>
      </c>
      <c r="AC25" s="107">
        <v>73.10658872</v>
      </c>
      <c r="AD25" s="107">
        <v>72.23304479</v>
      </c>
      <c r="AE25" s="107">
        <v>71.12231243</v>
      </c>
      <c r="AF25" s="107">
        <v>72.34355136</v>
      </c>
      <c r="AG25" s="107">
        <v>71.08506466</v>
      </c>
      <c r="AH25" s="107">
        <v>69.89368029</v>
      </c>
      <c r="AI25" s="107">
        <v>69.41534659</v>
      </c>
      <c r="AJ25" s="107">
        <v>70.67907805</v>
      </c>
      <c r="AK25" s="107">
        <v>69.06553708</v>
      </c>
      <c r="AL25" s="107">
        <v>71.31647498</v>
      </c>
    </row>
    <row r="26" spans="1:38" ht="15" customHeight="1">
      <c r="A26" s="104"/>
      <c r="B26" s="105"/>
      <c r="C26" s="106" t="s">
        <v>51</v>
      </c>
      <c r="D26" s="107">
        <v>10.41706925</v>
      </c>
      <c r="E26" s="107">
        <v>8.33486202</v>
      </c>
      <c r="F26" s="107">
        <v>8.00000661</v>
      </c>
      <c r="G26" s="107">
        <v>8.24936144</v>
      </c>
      <c r="H26" s="107">
        <v>6.24021934</v>
      </c>
      <c r="I26" s="107">
        <v>7.96894057</v>
      </c>
      <c r="J26" s="107">
        <v>6.90254381</v>
      </c>
      <c r="K26" s="107">
        <v>5.50830507</v>
      </c>
      <c r="L26" s="107">
        <v>7.52727239</v>
      </c>
      <c r="M26" s="107">
        <v>5.55009489</v>
      </c>
      <c r="N26" s="107">
        <v>7.06708742</v>
      </c>
      <c r="O26" s="107">
        <v>4.69394488</v>
      </c>
      <c r="P26" s="107">
        <v>5.23593607</v>
      </c>
      <c r="Q26" s="107">
        <v>5.72895859</v>
      </c>
      <c r="R26" s="107">
        <v>3.30743539</v>
      </c>
      <c r="S26" s="107">
        <v>5.32052389</v>
      </c>
      <c r="T26" s="107">
        <v>4.80564579</v>
      </c>
      <c r="U26" s="107">
        <v>5.91080353</v>
      </c>
      <c r="V26" s="107">
        <v>3.51514686</v>
      </c>
      <c r="W26" s="107">
        <v>4.13254379</v>
      </c>
      <c r="X26" s="107">
        <v>11.45076167</v>
      </c>
      <c r="Y26" s="107">
        <v>12.68414341</v>
      </c>
      <c r="Z26" s="107">
        <v>8.00840887</v>
      </c>
      <c r="AA26" s="107">
        <v>7.72888868</v>
      </c>
      <c r="AB26" s="107">
        <v>9.19306471</v>
      </c>
      <c r="AC26" s="107">
        <v>10.67283749</v>
      </c>
      <c r="AD26" s="107">
        <v>8.39378576</v>
      </c>
      <c r="AE26" s="107">
        <v>14.6690523</v>
      </c>
      <c r="AF26" s="107">
        <v>10.02607595</v>
      </c>
      <c r="AG26" s="107">
        <v>8.48109603</v>
      </c>
      <c r="AH26" s="107">
        <v>8.21422233</v>
      </c>
      <c r="AI26" s="107">
        <v>7.00931772</v>
      </c>
      <c r="AJ26" s="107">
        <v>10.50101221</v>
      </c>
      <c r="AK26" s="107">
        <v>10.76448083</v>
      </c>
      <c r="AL26" s="107">
        <v>17.35990329</v>
      </c>
    </row>
    <row r="27" spans="1:38" ht="15" customHeight="1">
      <c r="A27" s="104"/>
      <c r="B27" s="105"/>
      <c r="C27" s="106" t="s">
        <v>52</v>
      </c>
      <c r="D27" s="107">
        <v>74.07292681</v>
      </c>
      <c r="E27" s="107">
        <v>73.75414212</v>
      </c>
      <c r="F27" s="107">
        <v>75.5207979</v>
      </c>
      <c r="G27" s="107">
        <v>75.37559279</v>
      </c>
      <c r="H27" s="107">
        <v>74.67888828</v>
      </c>
      <c r="I27" s="107">
        <v>74.73851961</v>
      </c>
      <c r="J27" s="107">
        <v>74.71925437</v>
      </c>
      <c r="K27" s="107">
        <v>75.45850594</v>
      </c>
      <c r="L27" s="107">
        <v>73.5996048</v>
      </c>
      <c r="M27" s="107">
        <v>73.35510721</v>
      </c>
      <c r="N27" s="107">
        <v>73.86975903</v>
      </c>
      <c r="O27" s="107">
        <v>74.07892276</v>
      </c>
      <c r="P27" s="107">
        <v>73.50614712</v>
      </c>
      <c r="Q27" s="107">
        <v>72.99418742</v>
      </c>
      <c r="R27" s="107">
        <v>71.51067158</v>
      </c>
      <c r="S27" s="107">
        <v>75.08313408</v>
      </c>
      <c r="T27" s="107">
        <v>73.80601023</v>
      </c>
      <c r="U27" s="107">
        <v>74.56993477</v>
      </c>
      <c r="V27" s="107">
        <v>72.93580998</v>
      </c>
      <c r="W27" s="107">
        <v>75.67306825</v>
      </c>
      <c r="X27" s="107">
        <v>75.26336305</v>
      </c>
      <c r="Y27" s="107">
        <v>75.96304526</v>
      </c>
      <c r="Z27" s="107">
        <v>72.88180731</v>
      </c>
      <c r="AA27" s="107">
        <v>74.90676285</v>
      </c>
      <c r="AB27" s="107">
        <v>76.00162838</v>
      </c>
      <c r="AC27" s="107">
        <v>76.00811597</v>
      </c>
      <c r="AD27" s="107">
        <v>74.99942616</v>
      </c>
      <c r="AE27" s="107">
        <v>73.42046424</v>
      </c>
      <c r="AF27" s="107">
        <v>75.4820359</v>
      </c>
      <c r="AG27" s="107">
        <v>74.55703001</v>
      </c>
      <c r="AH27" s="107">
        <v>73.07107333</v>
      </c>
      <c r="AI27" s="107">
        <v>72.07447245</v>
      </c>
      <c r="AJ27" s="107">
        <v>73.33306701</v>
      </c>
      <c r="AK27" s="107">
        <v>71.66444881</v>
      </c>
      <c r="AL27" s="107">
        <v>73.74187242</v>
      </c>
    </row>
    <row r="28" spans="1:38" ht="15" customHeight="1">
      <c r="A28" s="104"/>
      <c r="B28" s="105"/>
      <c r="C28" s="106" t="s">
        <v>815</v>
      </c>
      <c r="D28" s="107">
        <v>40.44796025</v>
      </c>
      <c r="E28" s="107">
        <v>40.60669651</v>
      </c>
      <c r="F28" s="107">
        <v>40.05877962</v>
      </c>
      <c r="G28" s="107">
        <v>45.84910745</v>
      </c>
      <c r="H28" s="107">
        <v>43.04763735</v>
      </c>
      <c r="I28" s="107">
        <v>38.12450183</v>
      </c>
      <c r="J28" s="107">
        <v>43.03691788</v>
      </c>
      <c r="K28" s="107">
        <v>50.33957998</v>
      </c>
      <c r="L28" s="107">
        <v>49.52723323</v>
      </c>
      <c r="M28" s="107">
        <v>45.94440387</v>
      </c>
      <c r="N28" s="107">
        <v>50.27211496</v>
      </c>
      <c r="O28" s="107">
        <v>49.65570457</v>
      </c>
      <c r="P28" s="107">
        <v>48.07080435</v>
      </c>
      <c r="Q28" s="107">
        <v>47.76979464</v>
      </c>
      <c r="R28" s="107">
        <v>46.45968827</v>
      </c>
      <c r="S28" s="107">
        <v>44.34873211</v>
      </c>
      <c r="T28" s="107">
        <v>56.60168373</v>
      </c>
      <c r="U28" s="107">
        <v>53.95207118</v>
      </c>
      <c r="V28" s="107">
        <v>42.38379008</v>
      </c>
      <c r="W28" s="107">
        <v>46.00244726</v>
      </c>
      <c r="X28" s="107">
        <v>51.59900105</v>
      </c>
      <c r="Y28" s="107">
        <v>46.48079875</v>
      </c>
      <c r="Z28" s="107">
        <v>46.71907651</v>
      </c>
      <c r="AA28" s="107">
        <v>46.96180206</v>
      </c>
      <c r="AB28" s="107">
        <v>44.44417515</v>
      </c>
      <c r="AC28" s="107">
        <v>50.66891603</v>
      </c>
      <c r="AD28" s="107">
        <v>50.59286693</v>
      </c>
      <c r="AE28" s="107">
        <v>55.1435848</v>
      </c>
      <c r="AF28" s="107">
        <v>52.07880338</v>
      </c>
      <c r="AG28" s="107">
        <v>48.88339766</v>
      </c>
      <c r="AH28" s="107">
        <v>50.5504662</v>
      </c>
      <c r="AI28" s="107">
        <v>50.32476048</v>
      </c>
      <c r="AJ28" s="107">
        <v>53.9608202</v>
      </c>
      <c r="AK28" s="107">
        <v>54.09447096</v>
      </c>
      <c r="AL28" s="107">
        <v>57.60360611</v>
      </c>
    </row>
    <row r="29" spans="1:38" ht="15" customHeight="1">
      <c r="A29" s="104"/>
      <c r="B29" s="105" t="s">
        <v>130</v>
      </c>
      <c r="C29" s="106"/>
      <c r="D29" s="107">
        <v>40.41297045</v>
      </c>
      <c r="E29" s="107">
        <v>40.18719773</v>
      </c>
      <c r="F29" s="107">
        <v>39.30028847</v>
      </c>
      <c r="G29" s="107">
        <v>38.75486396</v>
      </c>
      <c r="H29" s="107">
        <v>38.29682174</v>
      </c>
      <c r="I29" s="107">
        <v>37.1543319</v>
      </c>
      <c r="J29" s="107">
        <v>37.8186753</v>
      </c>
      <c r="K29" s="107">
        <v>37.30252023</v>
      </c>
      <c r="L29" s="107">
        <v>35.11282992</v>
      </c>
      <c r="M29" s="107">
        <v>35.44501169</v>
      </c>
      <c r="N29" s="107">
        <v>36.51584568</v>
      </c>
      <c r="O29" s="107">
        <v>36.93699393</v>
      </c>
      <c r="P29" s="107">
        <v>37.42758468</v>
      </c>
      <c r="Q29" s="107">
        <v>37.30460397</v>
      </c>
      <c r="R29" s="107">
        <v>36.74601676</v>
      </c>
      <c r="S29" s="107">
        <v>38.52127179</v>
      </c>
      <c r="T29" s="107">
        <v>38.95929436</v>
      </c>
      <c r="U29" s="107">
        <v>39.94259465</v>
      </c>
      <c r="V29" s="107">
        <v>40.27957561</v>
      </c>
      <c r="W29" s="107">
        <v>41.93825148</v>
      </c>
      <c r="X29" s="107">
        <v>41.79221436</v>
      </c>
      <c r="Y29" s="107">
        <v>42.51251135</v>
      </c>
      <c r="Z29" s="107">
        <v>41.02682696</v>
      </c>
      <c r="AA29" s="107">
        <v>39.71925816</v>
      </c>
      <c r="AB29" s="107">
        <v>39.90262685</v>
      </c>
      <c r="AC29" s="107">
        <v>39.82281604</v>
      </c>
      <c r="AD29" s="107">
        <v>38.77685012</v>
      </c>
      <c r="AE29" s="107">
        <v>37.76829511</v>
      </c>
      <c r="AF29" s="107">
        <v>39.36341701</v>
      </c>
      <c r="AG29" s="107">
        <v>38.14947618</v>
      </c>
      <c r="AH29" s="107">
        <v>37.28645884</v>
      </c>
      <c r="AI29" s="107">
        <v>37.59823119</v>
      </c>
      <c r="AJ29" s="107">
        <v>37.35911628</v>
      </c>
      <c r="AK29" s="107">
        <v>37.29646091</v>
      </c>
      <c r="AL29" s="107">
        <v>39.03231842</v>
      </c>
    </row>
    <row r="30" spans="1:38" ht="15" customHeight="1">
      <c r="A30" s="104"/>
      <c r="B30" s="105"/>
      <c r="C30" s="106" t="s">
        <v>51</v>
      </c>
      <c r="D30" s="107">
        <v>8.52012077</v>
      </c>
      <c r="E30" s="107">
        <v>7.66057623</v>
      </c>
      <c r="F30" s="107">
        <v>5.8034743</v>
      </c>
      <c r="G30" s="107">
        <v>4.97854561</v>
      </c>
      <c r="H30" s="107">
        <v>4.53554642</v>
      </c>
      <c r="I30" s="107">
        <v>4.66576894</v>
      </c>
      <c r="J30" s="107">
        <v>4.75566912</v>
      </c>
      <c r="K30" s="107">
        <v>4.58766227</v>
      </c>
      <c r="L30" s="107">
        <v>4.02952257</v>
      </c>
      <c r="M30" s="107">
        <v>4.63067353</v>
      </c>
      <c r="N30" s="107">
        <v>4.40333234</v>
      </c>
      <c r="O30" s="107">
        <v>4.17954432</v>
      </c>
      <c r="P30" s="107">
        <v>3.95159555</v>
      </c>
      <c r="Q30" s="107">
        <v>3.1382955</v>
      </c>
      <c r="R30" s="107">
        <v>2.79821309</v>
      </c>
      <c r="S30" s="107">
        <v>3.73291802</v>
      </c>
      <c r="T30" s="107">
        <v>3.32930803</v>
      </c>
      <c r="U30" s="107">
        <v>4.31945408</v>
      </c>
      <c r="V30" s="107">
        <v>4.5209484</v>
      </c>
      <c r="W30" s="107">
        <v>4.74174873</v>
      </c>
      <c r="X30" s="107">
        <v>4.32951719</v>
      </c>
      <c r="Y30" s="107">
        <v>5.36815306</v>
      </c>
      <c r="Z30" s="107">
        <v>4.44029191</v>
      </c>
      <c r="AA30" s="107">
        <v>4.46577895</v>
      </c>
      <c r="AB30" s="107">
        <v>4.15315642</v>
      </c>
      <c r="AC30" s="107">
        <v>3.80476284</v>
      </c>
      <c r="AD30" s="107">
        <v>3.70868788</v>
      </c>
      <c r="AE30" s="107">
        <v>4.87806037</v>
      </c>
      <c r="AF30" s="107">
        <v>4.64720286</v>
      </c>
      <c r="AG30" s="107">
        <v>4.55306032</v>
      </c>
      <c r="AH30" s="107">
        <v>3.82360129</v>
      </c>
      <c r="AI30" s="107">
        <v>3.6011757</v>
      </c>
      <c r="AJ30" s="107">
        <v>3.54829456</v>
      </c>
      <c r="AK30" s="107">
        <v>3.74269088</v>
      </c>
      <c r="AL30" s="107">
        <v>4.81250949</v>
      </c>
    </row>
    <row r="31" spans="1:38" ht="15" customHeight="1">
      <c r="A31" s="104"/>
      <c r="B31" s="105"/>
      <c r="C31" s="106" t="s">
        <v>52</v>
      </c>
      <c r="D31" s="107">
        <v>47.61034219</v>
      </c>
      <c r="E31" s="107">
        <v>46.84437781</v>
      </c>
      <c r="F31" s="107">
        <v>45.68852141</v>
      </c>
      <c r="G31" s="107">
        <v>44.61881329</v>
      </c>
      <c r="H31" s="107">
        <v>43.92590049</v>
      </c>
      <c r="I31" s="107">
        <v>42.65602222</v>
      </c>
      <c r="J31" s="107">
        <v>43.12116435</v>
      </c>
      <c r="K31" s="107">
        <v>42.40351273</v>
      </c>
      <c r="L31" s="107">
        <v>40.05330569</v>
      </c>
      <c r="M31" s="107">
        <v>40.1884709</v>
      </c>
      <c r="N31" s="107">
        <v>41.30368226</v>
      </c>
      <c r="O31" s="107">
        <v>41.56554782</v>
      </c>
      <c r="P31" s="107">
        <v>41.70733665</v>
      </c>
      <c r="Q31" s="107">
        <v>41.49532587</v>
      </c>
      <c r="R31" s="107">
        <v>40.98577761</v>
      </c>
      <c r="S31" s="107">
        <v>42.96416135</v>
      </c>
      <c r="T31" s="107">
        <v>43.63431037</v>
      </c>
      <c r="U31" s="107">
        <v>44.67545445</v>
      </c>
      <c r="V31" s="107">
        <v>45.02637264</v>
      </c>
      <c r="W31" s="107">
        <v>46.82678145</v>
      </c>
      <c r="X31" s="107">
        <v>47.01570043</v>
      </c>
      <c r="Y31" s="107">
        <v>47.47717251</v>
      </c>
      <c r="Z31" s="107">
        <v>45.64481251</v>
      </c>
      <c r="AA31" s="107">
        <v>43.79672822</v>
      </c>
      <c r="AB31" s="107">
        <v>43.9124127</v>
      </c>
      <c r="AC31" s="107">
        <v>43.85455569</v>
      </c>
      <c r="AD31" s="107">
        <v>42.51959814</v>
      </c>
      <c r="AE31" s="107">
        <v>41.29162649</v>
      </c>
      <c r="AF31" s="107">
        <v>42.92341046</v>
      </c>
      <c r="AG31" s="107">
        <v>41.40218302</v>
      </c>
      <c r="AH31" s="107">
        <v>40.17901583</v>
      </c>
      <c r="AI31" s="107">
        <v>40.36726165</v>
      </c>
      <c r="AJ31" s="107">
        <v>40.07673235</v>
      </c>
      <c r="AK31" s="107">
        <v>39.97248157</v>
      </c>
      <c r="AL31" s="107">
        <v>41.78816504</v>
      </c>
    </row>
    <row r="32" spans="1:38" ht="15" customHeight="1">
      <c r="A32" s="104"/>
      <c r="B32" s="105"/>
      <c r="C32" s="106" t="s">
        <v>815</v>
      </c>
      <c r="D32" s="107">
        <v>18.45770187</v>
      </c>
      <c r="E32" s="107">
        <v>20.75647451</v>
      </c>
      <c r="F32" s="107">
        <v>22.34903045</v>
      </c>
      <c r="G32" s="107">
        <v>23.78925003</v>
      </c>
      <c r="H32" s="107">
        <v>20.92472106</v>
      </c>
      <c r="I32" s="107">
        <v>20.10398379</v>
      </c>
      <c r="J32" s="107">
        <v>20.4786614</v>
      </c>
      <c r="K32" s="107">
        <v>22.41275026</v>
      </c>
      <c r="L32" s="107">
        <v>22.64110435</v>
      </c>
      <c r="M32" s="107">
        <v>22.43694609</v>
      </c>
      <c r="N32" s="107">
        <v>23.36567753</v>
      </c>
      <c r="O32" s="107">
        <v>22.57431957</v>
      </c>
      <c r="P32" s="107">
        <v>21.64117431</v>
      </c>
      <c r="Q32" s="107">
        <v>22.96108904</v>
      </c>
      <c r="R32" s="107">
        <v>24.55746364</v>
      </c>
      <c r="S32" s="107">
        <v>24.51320509</v>
      </c>
      <c r="T32" s="107">
        <v>24.36329127</v>
      </c>
      <c r="U32" s="107">
        <v>23.92635404</v>
      </c>
      <c r="V32" s="107">
        <v>25.06558171</v>
      </c>
      <c r="W32" s="107">
        <v>26.96103812</v>
      </c>
      <c r="X32" s="107">
        <v>23.79082651</v>
      </c>
      <c r="Y32" s="107">
        <v>27.17202704</v>
      </c>
      <c r="Z32" s="107">
        <v>24.21816021</v>
      </c>
      <c r="AA32" s="107">
        <v>25.7971017</v>
      </c>
      <c r="AB32" s="107">
        <v>26.00625696</v>
      </c>
      <c r="AC32" s="107">
        <v>27.10618741</v>
      </c>
      <c r="AD32" s="107">
        <v>27.9486033</v>
      </c>
      <c r="AE32" s="107">
        <v>27.00806236</v>
      </c>
      <c r="AF32" s="107">
        <v>29.37838792</v>
      </c>
      <c r="AG32" s="107">
        <v>28.83143685</v>
      </c>
      <c r="AH32" s="107">
        <v>31.04940299</v>
      </c>
      <c r="AI32" s="107">
        <v>30.90705305</v>
      </c>
      <c r="AJ32" s="107">
        <v>32.36529992</v>
      </c>
      <c r="AK32" s="107">
        <v>32.91760091</v>
      </c>
      <c r="AL32" s="107">
        <v>33.87541957</v>
      </c>
    </row>
    <row r="33" spans="1:38" ht="9" customHeight="1">
      <c r="A33" s="104"/>
      <c r="B33" s="105"/>
      <c r="C33" s="106"/>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row>
    <row r="34" spans="1:38" ht="33" customHeight="1">
      <c r="A34" s="156" t="s">
        <v>128</v>
      </c>
      <c r="B34" s="157"/>
      <c r="C34" s="157"/>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row>
    <row r="35" spans="1:38" ht="15" customHeight="1">
      <c r="A35" s="104"/>
      <c r="B35" s="105" t="s">
        <v>129</v>
      </c>
      <c r="C35" s="106"/>
      <c r="D35" s="107">
        <v>85.10365054</v>
      </c>
      <c r="E35" s="107">
        <v>84.32116719</v>
      </c>
      <c r="F35" s="107">
        <v>84.2589286</v>
      </c>
      <c r="G35" s="107">
        <v>84.47984346</v>
      </c>
      <c r="H35" s="107">
        <v>83.21257708</v>
      </c>
      <c r="I35" s="107">
        <v>82.96623271</v>
      </c>
      <c r="J35" s="107">
        <v>82.47356944</v>
      </c>
      <c r="K35" s="107">
        <v>82.02724115</v>
      </c>
      <c r="L35" s="107">
        <v>76.90865913</v>
      </c>
      <c r="M35" s="107">
        <v>76.42533222</v>
      </c>
      <c r="N35" s="107">
        <v>77.45629491</v>
      </c>
      <c r="O35" s="107">
        <v>76.35269075</v>
      </c>
      <c r="P35" s="107">
        <v>76.72320241</v>
      </c>
      <c r="Q35" s="107">
        <v>75.93275928</v>
      </c>
      <c r="R35" s="107">
        <v>76.60616297</v>
      </c>
      <c r="S35" s="107">
        <v>75.25869885</v>
      </c>
      <c r="T35" s="107">
        <v>76.48412107</v>
      </c>
      <c r="U35" s="107">
        <v>75.26323187</v>
      </c>
      <c r="V35" s="107">
        <v>75.62755725</v>
      </c>
      <c r="W35" s="107">
        <v>76.04603608</v>
      </c>
      <c r="X35" s="107">
        <v>77.42965054</v>
      </c>
      <c r="Y35" s="107">
        <v>76.83187607</v>
      </c>
      <c r="Z35" s="107">
        <v>76.50099249</v>
      </c>
      <c r="AA35" s="107">
        <v>78.02514281</v>
      </c>
      <c r="AB35" s="107">
        <v>78.41250204</v>
      </c>
      <c r="AC35" s="107">
        <v>78.42950813</v>
      </c>
      <c r="AD35" s="107">
        <v>79.1124138</v>
      </c>
      <c r="AE35" s="107">
        <v>79.30699752</v>
      </c>
      <c r="AF35" s="107">
        <v>79.88840079</v>
      </c>
      <c r="AG35" s="107">
        <v>79.5904115</v>
      </c>
      <c r="AH35" s="107">
        <v>80.08774477</v>
      </c>
      <c r="AI35" s="107">
        <v>80.73732644</v>
      </c>
      <c r="AJ35" s="107">
        <v>80.8683663</v>
      </c>
      <c r="AK35" s="107">
        <v>80.8975969</v>
      </c>
      <c r="AL35" s="107">
        <v>79.44549883</v>
      </c>
    </row>
    <row r="36" spans="1:38" ht="15" customHeight="1">
      <c r="A36" s="104"/>
      <c r="B36" s="105"/>
      <c r="C36" s="106" t="s">
        <v>51</v>
      </c>
      <c r="D36" s="107">
        <v>47.02905217</v>
      </c>
      <c r="E36" s="107">
        <v>41.67201775</v>
      </c>
      <c r="F36" s="107">
        <v>37.59401642</v>
      </c>
      <c r="G36" s="107">
        <v>35.41445367</v>
      </c>
      <c r="H36" s="107">
        <v>29.23778364</v>
      </c>
      <c r="I36" s="107">
        <v>30.72358244</v>
      </c>
      <c r="J36" s="107">
        <v>30.50685683</v>
      </c>
      <c r="K36" s="107">
        <v>28.11830546</v>
      </c>
      <c r="L36" s="107">
        <v>20.86624441</v>
      </c>
      <c r="M36" s="107">
        <v>20.76966723</v>
      </c>
      <c r="N36" s="107">
        <v>20.42322067</v>
      </c>
      <c r="O36" s="107">
        <v>18.36690863</v>
      </c>
      <c r="P36" s="107">
        <v>17.4115888</v>
      </c>
      <c r="Q36" s="107">
        <v>14.36290732</v>
      </c>
      <c r="R36" s="107">
        <v>12.12349349</v>
      </c>
      <c r="S36" s="107">
        <v>14.03982098</v>
      </c>
      <c r="T36" s="107">
        <v>13.28120609</v>
      </c>
      <c r="U36" s="107">
        <v>15.22817088</v>
      </c>
      <c r="V36" s="107">
        <v>16.25490428</v>
      </c>
      <c r="W36" s="107">
        <v>15.78621579</v>
      </c>
      <c r="X36" s="107">
        <v>17.16177734</v>
      </c>
      <c r="Y36" s="107">
        <v>18.47029901</v>
      </c>
      <c r="Z36" s="107">
        <v>16.96046952</v>
      </c>
      <c r="AA36" s="107">
        <v>17.62743312</v>
      </c>
      <c r="AB36" s="107">
        <v>18.00005128</v>
      </c>
      <c r="AC36" s="107">
        <v>16.58457622</v>
      </c>
      <c r="AD36" s="107">
        <v>16.70061418</v>
      </c>
      <c r="AE36" s="107">
        <v>21.65839883</v>
      </c>
      <c r="AF36" s="107">
        <v>20.54885524</v>
      </c>
      <c r="AG36" s="107">
        <v>19.71642504</v>
      </c>
      <c r="AH36" s="107">
        <v>17.73813903</v>
      </c>
      <c r="AI36" s="107">
        <v>17.94610712</v>
      </c>
      <c r="AJ36" s="107">
        <v>19.18266678</v>
      </c>
      <c r="AK36" s="107">
        <v>19.32266472</v>
      </c>
      <c r="AL36" s="107">
        <v>21.64717147</v>
      </c>
    </row>
    <row r="37" spans="1:38" ht="15" customHeight="1">
      <c r="A37" s="104"/>
      <c r="B37" s="105"/>
      <c r="C37" s="106" t="s">
        <v>52</v>
      </c>
      <c r="D37" s="107">
        <v>87.40681152</v>
      </c>
      <c r="E37" s="107">
        <v>86.7073077</v>
      </c>
      <c r="F37" s="107">
        <v>86.45248109</v>
      </c>
      <c r="G37" s="107">
        <v>86.47862354</v>
      </c>
      <c r="H37" s="107">
        <v>85.51885953</v>
      </c>
      <c r="I37" s="107">
        <v>85.24489148</v>
      </c>
      <c r="J37" s="107">
        <v>84.70493006</v>
      </c>
      <c r="K37" s="107">
        <v>84.33304622</v>
      </c>
      <c r="L37" s="107">
        <v>79.92763609</v>
      </c>
      <c r="M37" s="107">
        <v>79.5879815</v>
      </c>
      <c r="N37" s="107">
        <v>80.5666741</v>
      </c>
      <c r="O37" s="107">
        <v>79.3926185</v>
      </c>
      <c r="P37" s="107">
        <v>79.53622317</v>
      </c>
      <c r="Q37" s="107">
        <v>78.74926855</v>
      </c>
      <c r="R37" s="107">
        <v>79.62335167</v>
      </c>
      <c r="S37" s="107">
        <v>78.60683437</v>
      </c>
      <c r="T37" s="107">
        <v>79.82089292</v>
      </c>
      <c r="U37" s="107">
        <v>78.73788793</v>
      </c>
      <c r="V37" s="107">
        <v>78.92538203</v>
      </c>
      <c r="W37" s="107">
        <v>79.62213135</v>
      </c>
      <c r="X37" s="107">
        <v>80.77789257</v>
      </c>
      <c r="Y37" s="107">
        <v>80.38252207</v>
      </c>
      <c r="Z37" s="107">
        <v>79.61752615</v>
      </c>
      <c r="AA37" s="107">
        <v>80.78970253</v>
      </c>
      <c r="AB37" s="107">
        <v>80.94806858</v>
      </c>
      <c r="AC37" s="107">
        <v>81.06792099</v>
      </c>
      <c r="AD37" s="107">
        <v>81.48716872</v>
      </c>
      <c r="AE37" s="107">
        <v>81.81587239</v>
      </c>
      <c r="AF37" s="107">
        <v>82.14371339</v>
      </c>
      <c r="AG37" s="107">
        <v>81.85987763</v>
      </c>
      <c r="AH37" s="107">
        <v>82.12300983</v>
      </c>
      <c r="AI37" s="107">
        <v>82.56776068</v>
      </c>
      <c r="AJ37" s="107">
        <v>82.63220086</v>
      </c>
      <c r="AK37" s="107">
        <v>82.74043784</v>
      </c>
      <c r="AL37" s="107">
        <v>81.54681885</v>
      </c>
    </row>
    <row r="38" spans="1:38" ht="15" customHeight="1">
      <c r="A38" s="104"/>
      <c r="B38" s="105"/>
      <c r="C38" s="106" t="s">
        <v>815</v>
      </c>
      <c r="D38" s="107">
        <v>73.83972761</v>
      </c>
      <c r="E38" s="107">
        <v>73.50272439</v>
      </c>
      <c r="F38" s="107">
        <v>72.55486076</v>
      </c>
      <c r="G38" s="107">
        <v>74.40896797</v>
      </c>
      <c r="H38" s="107">
        <v>68.18402918</v>
      </c>
      <c r="I38" s="107">
        <v>68.60303077</v>
      </c>
      <c r="J38" s="107">
        <v>66.659516</v>
      </c>
      <c r="K38" s="107">
        <v>68.29045382</v>
      </c>
      <c r="L38" s="107">
        <v>66.1085513</v>
      </c>
      <c r="M38" s="107">
        <v>65.55878634</v>
      </c>
      <c r="N38" s="107">
        <v>66.32541144</v>
      </c>
      <c r="O38" s="107">
        <v>63.22312544</v>
      </c>
      <c r="P38" s="107">
        <v>63.10347555</v>
      </c>
      <c r="Q38" s="107">
        <v>62.90532602</v>
      </c>
      <c r="R38" s="107">
        <v>68.36277274</v>
      </c>
      <c r="S38" s="107">
        <v>59.27676092</v>
      </c>
      <c r="T38" s="107">
        <v>62.79983933</v>
      </c>
      <c r="U38" s="107">
        <v>61.56653551</v>
      </c>
      <c r="V38" s="107">
        <v>61.46456898</v>
      </c>
      <c r="W38" s="107">
        <v>59.74155964</v>
      </c>
      <c r="X38" s="107">
        <v>63.76009624</v>
      </c>
      <c r="Y38" s="107">
        <v>62.6519726</v>
      </c>
      <c r="Z38" s="107">
        <v>61.25069435</v>
      </c>
      <c r="AA38" s="107">
        <v>64.9577517</v>
      </c>
      <c r="AB38" s="107">
        <v>64.30460117</v>
      </c>
      <c r="AC38" s="107">
        <v>65.91140278</v>
      </c>
      <c r="AD38" s="107">
        <v>70.77414565</v>
      </c>
      <c r="AE38" s="107">
        <v>67.5286665</v>
      </c>
      <c r="AF38" s="107">
        <v>72.26653937</v>
      </c>
      <c r="AG38" s="107">
        <v>71.44617985</v>
      </c>
      <c r="AH38" s="107">
        <v>75.37977844</v>
      </c>
      <c r="AI38" s="107">
        <v>73.90125554</v>
      </c>
      <c r="AJ38" s="107">
        <v>75.69201747</v>
      </c>
      <c r="AK38" s="107">
        <v>76.18606643</v>
      </c>
      <c r="AL38" s="107">
        <v>72.00395023</v>
      </c>
    </row>
    <row r="39" spans="1:38" ht="15" customHeight="1">
      <c r="A39" s="104"/>
      <c r="B39" s="105" t="s">
        <v>171</v>
      </c>
      <c r="C39" s="106"/>
      <c r="D39" s="107">
        <v>89.24080678</v>
      </c>
      <c r="E39" s="107">
        <v>88.22167357</v>
      </c>
      <c r="F39" s="107">
        <v>89.1496989</v>
      </c>
      <c r="G39" s="107">
        <v>89.13811172</v>
      </c>
      <c r="H39" s="107">
        <v>88.37221204</v>
      </c>
      <c r="I39" s="107">
        <v>88.61402609</v>
      </c>
      <c r="J39" s="107">
        <v>87.45890554</v>
      </c>
      <c r="K39" s="107">
        <v>87.5001069</v>
      </c>
      <c r="L39" s="107">
        <v>82.80892338</v>
      </c>
      <c r="M39" s="107">
        <v>83.10613859</v>
      </c>
      <c r="N39" s="107">
        <v>83.62073836</v>
      </c>
      <c r="O39" s="107">
        <v>83.14399688</v>
      </c>
      <c r="P39" s="107">
        <v>82.55245754</v>
      </c>
      <c r="Q39" s="107">
        <v>82.27388168</v>
      </c>
      <c r="R39" s="107">
        <v>83.32823327</v>
      </c>
      <c r="S39" s="107">
        <v>83.9252306</v>
      </c>
      <c r="T39" s="107">
        <v>84.22752355</v>
      </c>
      <c r="U39" s="107">
        <v>83.69593008</v>
      </c>
      <c r="V39" s="107">
        <v>83.10096513</v>
      </c>
      <c r="W39" s="107">
        <v>84.85818724</v>
      </c>
      <c r="X39" s="107">
        <v>85.44919771</v>
      </c>
      <c r="Y39" s="107">
        <v>85.80153209</v>
      </c>
      <c r="Z39" s="107">
        <v>84.71438345</v>
      </c>
      <c r="AA39" s="107">
        <v>87.38601255</v>
      </c>
      <c r="AB39" s="107">
        <v>87.77500966</v>
      </c>
      <c r="AC39" s="107">
        <v>87.60792939</v>
      </c>
      <c r="AD39" s="107">
        <v>88.09538614</v>
      </c>
      <c r="AE39" s="107">
        <v>88.06240844</v>
      </c>
      <c r="AF39" s="107">
        <v>88.90137339</v>
      </c>
      <c r="AG39" s="107">
        <v>87.89149234</v>
      </c>
      <c r="AH39" s="107">
        <v>88.10013783</v>
      </c>
      <c r="AI39" s="107">
        <v>88.14890924</v>
      </c>
      <c r="AJ39" s="107">
        <v>89.03723522</v>
      </c>
      <c r="AK39" s="107">
        <v>88.87141374</v>
      </c>
      <c r="AL39" s="107">
        <v>87.87021943</v>
      </c>
    </row>
    <row r="40" spans="1:38" ht="15" customHeight="1">
      <c r="A40" s="104"/>
      <c r="B40" s="105"/>
      <c r="C40" s="106" t="s">
        <v>51</v>
      </c>
      <c r="D40" s="107">
        <v>41.76305156</v>
      </c>
      <c r="E40" s="107">
        <v>28.41315369</v>
      </c>
      <c r="F40" s="107">
        <v>31.78884051</v>
      </c>
      <c r="G40" s="107">
        <v>31.30890496</v>
      </c>
      <c r="H40" s="107">
        <v>24.49595647</v>
      </c>
      <c r="I40" s="107">
        <v>27.46982163</v>
      </c>
      <c r="J40" s="107">
        <v>23.51310663</v>
      </c>
      <c r="K40" s="107">
        <v>18.41454778</v>
      </c>
      <c r="L40" s="107">
        <v>17.79221901</v>
      </c>
      <c r="M40" s="107">
        <v>12.50578027</v>
      </c>
      <c r="N40" s="107">
        <v>18.96994802</v>
      </c>
      <c r="O40" s="107">
        <v>11.2655866</v>
      </c>
      <c r="P40" s="107">
        <v>11.64865919</v>
      </c>
      <c r="Q40" s="107">
        <v>12.06767039</v>
      </c>
      <c r="R40" s="107">
        <v>9.37310495</v>
      </c>
      <c r="S40" s="107">
        <v>12.32384715</v>
      </c>
      <c r="T40" s="107">
        <v>11.8733373</v>
      </c>
      <c r="U40" s="107">
        <v>13.34216853</v>
      </c>
      <c r="V40" s="107">
        <v>7.95390764</v>
      </c>
      <c r="W40" s="107">
        <v>9.78982491</v>
      </c>
      <c r="X40" s="107">
        <v>27.85159875</v>
      </c>
      <c r="Y40" s="107">
        <v>27.47027391</v>
      </c>
      <c r="Z40" s="107">
        <v>19.80681926</v>
      </c>
      <c r="AA40" s="107">
        <v>17.33616525</v>
      </c>
      <c r="AB40" s="107">
        <v>21.34264266</v>
      </c>
      <c r="AC40" s="107">
        <v>22.6078588</v>
      </c>
      <c r="AD40" s="107">
        <v>21.33406221</v>
      </c>
      <c r="AE40" s="107">
        <v>30.31772946</v>
      </c>
      <c r="AF40" s="107">
        <v>26.6789216</v>
      </c>
      <c r="AG40" s="107">
        <v>20.58814098</v>
      </c>
      <c r="AH40" s="107">
        <v>21.07976368</v>
      </c>
      <c r="AI40" s="107">
        <v>20.71398523</v>
      </c>
      <c r="AJ40" s="107">
        <v>29.09437018</v>
      </c>
      <c r="AK40" s="107">
        <v>29.08203301</v>
      </c>
      <c r="AL40" s="107">
        <v>35.77767504</v>
      </c>
    </row>
    <row r="41" spans="1:38" ht="15" customHeight="1">
      <c r="A41" s="104"/>
      <c r="B41" s="105"/>
      <c r="C41" s="106" t="s">
        <v>52</v>
      </c>
      <c r="D41" s="107">
        <v>90.80226536</v>
      </c>
      <c r="E41" s="107">
        <v>90.40713324</v>
      </c>
      <c r="F41" s="107">
        <v>90.81819327</v>
      </c>
      <c r="G41" s="107">
        <v>90.69527528</v>
      </c>
      <c r="H41" s="107">
        <v>90.07135498</v>
      </c>
      <c r="I41" s="107">
        <v>90.34276366</v>
      </c>
      <c r="J41" s="107">
        <v>89.36024852</v>
      </c>
      <c r="K41" s="107">
        <v>89.41839242</v>
      </c>
      <c r="L41" s="107">
        <v>85.27201381</v>
      </c>
      <c r="M41" s="107">
        <v>85.80632511</v>
      </c>
      <c r="N41" s="107">
        <v>85.84668993</v>
      </c>
      <c r="O41" s="107">
        <v>85.61282751</v>
      </c>
      <c r="P41" s="107">
        <v>85.04405651</v>
      </c>
      <c r="Q41" s="107">
        <v>84.77607837</v>
      </c>
      <c r="R41" s="107">
        <v>85.54108352</v>
      </c>
      <c r="S41" s="107">
        <v>86.26074292</v>
      </c>
      <c r="T41" s="107">
        <v>86.381222</v>
      </c>
      <c r="U41" s="107">
        <v>86.1456213</v>
      </c>
      <c r="V41" s="107">
        <v>85.80931961</v>
      </c>
      <c r="W41" s="107">
        <v>87.447333</v>
      </c>
      <c r="X41" s="107">
        <v>87.27314213</v>
      </c>
      <c r="Y41" s="107">
        <v>88.03940195</v>
      </c>
      <c r="Z41" s="107">
        <v>86.77008481</v>
      </c>
      <c r="AA41" s="107">
        <v>89.4584984</v>
      </c>
      <c r="AB41" s="107">
        <v>89.49403087</v>
      </c>
      <c r="AC41" s="107">
        <v>89.22342676</v>
      </c>
      <c r="AD41" s="107">
        <v>89.57490542</v>
      </c>
      <c r="AE41" s="107">
        <v>89.64836366</v>
      </c>
      <c r="AF41" s="107">
        <v>90.51895938</v>
      </c>
      <c r="AG41" s="107">
        <v>89.74896441</v>
      </c>
      <c r="AH41" s="107">
        <v>89.70986339</v>
      </c>
      <c r="AI41" s="107">
        <v>89.56816075</v>
      </c>
      <c r="AJ41" s="107">
        <v>90.37669557</v>
      </c>
      <c r="AK41" s="107">
        <v>90.23819245</v>
      </c>
      <c r="AL41" s="107">
        <v>89.49476166</v>
      </c>
    </row>
    <row r="42" spans="1:38" ht="15" customHeight="1">
      <c r="A42" s="104"/>
      <c r="B42" s="105"/>
      <c r="C42" s="106" t="s">
        <v>815</v>
      </c>
      <c r="D42" s="107">
        <v>78.80097005</v>
      </c>
      <c r="E42" s="107">
        <v>74.02490795</v>
      </c>
      <c r="F42" s="107">
        <v>73.8993804</v>
      </c>
      <c r="G42" s="107">
        <v>75.62750212</v>
      </c>
      <c r="H42" s="107">
        <v>69.93406635</v>
      </c>
      <c r="I42" s="107">
        <v>68.27069052</v>
      </c>
      <c r="J42" s="107">
        <v>69.39859117</v>
      </c>
      <c r="K42" s="107">
        <v>71.77851054</v>
      </c>
      <c r="L42" s="107">
        <v>64.79220684</v>
      </c>
      <c r="M42" s="107">
        <v>62.98056677</v>
      </c>
      <c r="N42" s="107">
        <v>66.59124786</v>
      </c>
      <c r="O42" s="107">
        <v>66.40180316</v>
      </c>
      <c r="P42" s="107">
        <v>63.6907925</v>
      </c>
      <c r="Q42" s="107">
        <v>68.13002613</v>
      </c>
      <c r="R42" s="107">
        <v>68.29667053</v>
      </c>
      <c r="S42" s="107">
        <v>59.66472971</v>
      </c>
      <c r="T42" s="107">
        <v>68.51239928</v>
      </c>
      <c r="U42" s="107">
        <v>68.03779997</v>
      </c>
      <c r="V42" s="107">
        <v>59.01388025</v>
      </c>
      <c r="W42" s="107">
        <v>61.84086737</v>
      </c>
      <c r="X42" s="107">
        <v>71.20786497</v>
      </c>
      <c r="Y42" s="107">
        <v>62.92686596</v>
      </c>
      <c r="Z42" s="107">
        <v>67.13060553</v>
      </c>
      <c r="AA42" s="107">
        <v>66.52422961</v>
      </c>
      <c r="AB42" s="107">
        <v>67.61301681</v>
      </c>
      <c r="AC42" s="107">
        <v>73.33803428</v>
      </c>
      <c r="AD42" s="107">
        <v>72.07560485</v>
      </c>
      <c r="AE42" s="107">
        <v>72.77198316</v>
      </c>
      <c r="AF42" s="107">
        <v>73.68617267</v>
      </c>
      <c r="AG42" s="107">
        <v>73.06180289</v>
      </c>
      <c r="AH42" s="107">
        <v>76.54809793</v>
      </c>
      <c r="AI42" s="107">
        <v>73.88814375</v>
      </c>
      <c r="AJ42" s="107">
        <v>77.5361217</v>
      </c>
      <c r="AK42" s="107">
        <v>78.58217646</v>
      </c>
      <c r="AL42" s="107">
        <v>75.91750212</v>
      </c>
    </row>
    <row r="43" spans="1:38" ht="15" customHeight="1">
      <c r="A43" s="104"/>
      <c r="B43" s="105" t="s">
        <v>130</v>
      </c>
      <c r="C43" s="106"/>
      <c r="D43" s="107">
        <v>83.67211217</v>
      </c>
      <c r="E43" s="107">
        <v>82.97510906</v>
      </c>
      <c r="F43" s="107">
        <v>82.57124844</v>
      </c>
      <c r="G43" s="107">
        <v>82.85954477</v>
      </c>
      <c r="H43" s="107">
        <v>81.39074014</v>
      </c>
      <c r="I43" s="107">
        <v>80.98945367</v>
      </c>
      <c r="J43" s="107">
        <v>80.7847701</v>
      </c>
      <c r="K43" s="107">
        <v>80.14445588</v>
      </c>
      <c r="L43" s="107">
        <v>75.47906325</v>
      </c>
      <c r="M43" s="107">
        <v>74.83354894</v>
      </c>
      <c r="N43" s="107">
        <v>75.98326369</v>
      </c>
      <c r="O43" s="107">
        <v>74.7635503</v>
      </c>
      <c r="P43" s="107">
        <v>75.33724064</v>
      </c>
      <c r="Q43" s="107">
        <v>74.41879642</v>
      </c>
      <c r="R43" s="107">
        <v>74.98604078</v>
      </c>
      <c r="S43" s="107">
        <v>73.34816107</v>
      </c>
      <c r="T43" s="107">
        <v>74.88515077</v>
      </c>
      <c r="U43" s="107">
        <v>73.57018301</v>
      </c>
      <c r="V43" s="107">
        <v>74.19247578</v>
      </c>
      <c r="W43" s="107">
        <v>74.42208965</v>
      </c>
      <c r="X43" s="107">
        <v>75.84565152</v>
      </c>
      <c r="Y43" s="107">
        <v>75.16397323</v>
      </c>
      <c r="Z43" s="107">
        <v>74.95091469</v>
      </c>
      <c r="AA43" s="107">
        <v>75.30108527</v>
      </c>
      <c r="AB43" s="107">
        <v>75.65507673</v>
      </c>
      <c r="AC43" s="107">
        <v>75.65507197</v>
      </c>
      <c r="AD43" s="107">
        <v>76.41308091</v>
      </c>
      <c r="AE43" s="107">
        <v>76.62337341</v>
      </c>
      <c r="AF43" s="107">
        <v>77.12791028</v>
      </c>
      <c r="AG43" s="107">
        <v>77.02788886</v>
      </c>
      <c r="AH43" s="107">
        <v>77.44275978</v>
      </c>
      <c r="AI43" s="107">
        <v>78.32300364</v>
      </c>
      <c r="AJ43" s="107">
        <v>78.28964043</v>
      </c>
      <c r="AK43" s="107">
        <v>78.44577374</v>
      </c>
      <c r="AL43" s="107">
        <v>77.00054249</v>
      </c>
    </row>
    <row r="44" spans="1:38" ht="15" customHeight="1">
      <c r="A44" s="104"/>
      <c r="B44" s="105"/>
      <c r="C44" s="106" t="s">
        <v>51</v>
      </c>
      <c r="D44" s="107">
        <v>47.83345365</v>
      </c>
      <c r="E44" s="107">
        <v>44.16264467</v>
      </c>
      <c r="F44" s="107">
        <v>38.56704275</v>
      </c>
      <c r="G44" s="107">
        <v>36.14823712</v>
      </c>
      <c r="H44" s="107">
        <v>30.0380378</v>
      </c>
      <c r="I44" s="107">
        <v>31.25289024</v>
      </c>
      <c r="J44" s="107">
        <v>31.77090183</v>
      </c>
      <c r="K44" s="107">
        <v>29.77017941</v>
      </c>
      <c r="L44" s="107">
        <v>21.26971798</v>
      </c>
      <c r="M44" s="107">
        <v>21.81422786</v>
      </c>
      <c r="N44" s="107">
        <v>20.58340113</v>
      </c>
      <c r="O44" s="107">
        <v>19.22581247</v>
      </c>
      <c r="P44" s="107">
        <v>18.20399959</v>
      </c>
      <c r="Q44" s="107">
        <v>14.73929652</v>
      </c>
      <c r="R44" s="107">
        <v>12.46105815</v>
      </c>
      <c r="S44" s="107">
        <v>14.19537068</v>
      </c>
      <c r="T44" s="107">
        <v>13.41026799</v>
      </c>
      <c r="U44" s="107">
        <v>15.41116673</v>
      </c>
      <c r="V44" s="107">
        <v>17.01954239</v>
      </c>
      <c r="W44" s="107">
        <v>16.26340732</v>
      </c>
      <c r="X44" s="107">
        <v>16.2411366</v>
      </c>
      <c r="Y44" s="107">
        <v>17.76471633</v>
      </c>
      <c r="Z44" s="107">
        <v>16.71097165</v>
      </c>
      <c r="AA44" s="107">
        <v>17.66354971</v>
      </c>
      <c r="AB44" s="107">
        <v>17.61836379</v>
      </c>
      <c r="AC44" s="107">
        <v>15.82585355</v>
      </c>
      <c r="AD44" s="107">
        <v>16.22454389</v>
      </c>
      <c r="AE44" s="107">
        <v>20.60298406</v>
      </c>
      <c r="AF44" s="107">
        <v>19.83757049</v>
      </c>
      <c r="AG44" s="107">
        <v>19.59554977</v>
      </c>
      <c r="AH44" s="107">
        <v>17.23631013</v>
      </c>
      <c r="AI44" s="107">
        <v>17.63837896</v>
      </c>
      <c r="AJ44" s="107">
        <v>17.93924744</v>
      </c>
      <c r="AK44" s="107">
        <v>18.09061894</v>
      </c>
      <c r="AL44" s="107">
        <v>19.7860691</v>
      </c>
    </row>
    <row r="45" spans="1:38" ht="15" customHeight="1">
      <c r="A45" s="104"/>
      <c r="B45" s="105"/>
      <c r="C45" s="106" t="s">
        <v>52</v>
      </c>
      <c r="D45" s="107">
        <v>86.19776273</v>
      </c>
      <c r="E45" s="107">
        <v>85.40408272</v>
      </c>
      <c r="F45" s="107">
        <v>84.91342101</v>
      </c>
      <c r="G45" s="107">
        <v>84.98959967</v>
      </c>
      <c r="H45" s="107">
        <v>83.87996192</v>
      </c>
      <c r="I45" s="107">
        <v>83.42875611</v>
      </c>
      <c r="J45" s="107">
        <v>83.11198795</v>
      </c>
      <c r="K45" s="107">
        <v>82.56483524</v>
      </c>
      <c r="L45" s="107">
        <v>78.6149994</v>
      </c>
      <c r="M45" s="107">
        <v>78.07753407</v>
      </c>
      <c r="N45" s="107">
        <v>79.28335974</v>
      </c>
      <c r="O45" s="107">
        <v>77.91831819</v>
      </c>
      <c r="P45" s="107">
        <v>78.21781043</v>
      </c>
      <c r="Q45" s="107">
        <v>77.30233694</v>
      </c>
      <c r="R45" s="107">
        <v>78.17219269</v>
      </c>
      <c r="S45" s="107">
        <v>76.88207114</v>
      </c>
      <c r="T45" s="107">
        <v>78.4387486</v>
      </c>
      <c r="U45" s="107">
        <v>77.22496944</v>
      </c>
      <c r="V45" s="107">
        <v>77.58049979</v>
      </c>
      <c r="W45" s="107">
        <v>78.14673451</v>
      </c>
      <c r="X45" s="107">
        <v>79.46857257</v>
      </c>
      <c r="Y45" s="107">
        <v>78.92554556</v>
      </c>
      <c r="Z45" s="107">
        <v>78.24321915</v>
      </c>
      <c r="AA45" s="107">
        <v>78.22544901</v>
      </c>
      <c r="AB45" s="107">
        <v>78.38496673</v>
      </c>
      <c r="AC45" s="107">
        <v>78.55455338</v>
      </c>
      <c r="AD45" s="107">
        <v>79.01222782</v>
      </c>
      <c r="AE45" s="107">
        <v>79.37528806</v>
      </c>
      <c r="AF45" s="107">
        <v>79.55325175</v>
      </c>
      <c r="AG45" s="107">
        <v>79.40970941</v>
      </c>
      <c r="AH45" s="107">
        <v>79.60330487</v>
      </c>
      <c r="AI45" s="107">
        <v>80.27368528</v>
      </c>
      <c r="AJ45" s="107">
        <v>80.17642185</v>
      </c>
      <c r="AK45" s="107">
        <v>80.42273821</v>
      </c>
      <c r="AL45" s="107">
        <v>79.23916208</v>
      </c>
    </row>
    <row r="46" spans="1:38" ht="15" customHeight="1">
      <c r="A46" s="104"/>
      <c r="B46" s="105"/>
      <c r="C46" s="106" t="s">
        <v>815</v>
      </c>
      <c r="D46" s="107">
        <v>71.43067358</v>
      </c>
      <c r="E46" s="107">
        <v>73.26700289</v>
      </c>
      <c r="F46" s="107">
        <v>72.01468457</v>
      </c>
      <c r="G46" s="107">
        <v>73.87915938</v>
      </c>
      <c r="H46" s="107">
        <v>67.47045835</v>
      </c>
      <c r="I46" s="107">
        <v>68.75766292</v>
      </c>
      <c r="J46" s="107">
        <v>65.25334901</v>
      </c>
      <c r="K46" s="107">
        <v>66.42407008</v>
      </c>
      <c r="L46" s="107">
        <v>66.59859557</v>
      </c>
      <c r="M46" s="107">
        <v>66.3887697</v>
      </c>
      <c r="N46" s="107">
        <v>66.22649434</v>
      </c>
      <c r="O46" s="107">
        <v>62.08949208</v>
      </c>
      <c r="P46" s="107">
        <v>62.87803453</v>
      </c>
      <c r="Q46" s="107">
        <v>61.1700365</v>
      </c>
      <c r="R46" s="107">
        <v>68.38353022</v>
      </c>
      <c r="S46" s="107">
        <v>59.15459249</v>
      </c>
      <c r="T46" s="107">
        <v>61.16762578</v>
      </c>
      <c r="U46" s="107">
        <v>59.50342686</v>
      </c>
      <c r="V46" s="107">
        <v>62.18065661</v>
      </c>
      <c r="W46" s="107">
        <v>59.19886536</v>
      </c>
      <c r="X46" s="107">
        <v>61.57801369</v>
      </c>
      <c r="Y46" s="107">
        <v>62.57575728</v>
      </c>
      <c r="Z46" s="107">
        <v>59.73581538</v>
      </c>
      <c r="AA46" s="107">
        <v>64.32581738</v>
      </c>
      <c r="AB46" s="107">
        <v>63.08942004</v>
      </c>
      <c r="AC46" s="107">
        <v>63.28658832</v>
      </c>
      <c r="AD46" s="107">
        <v>70.27141969</v>
      </c>
      <c r="AE46" s="107">
        <v>65.46504081</v>
      </c>
      <c r="AF46" s="107">
        <v>71.63430158</v>
      </c>
      <c r="AG46" s="107">
        <v>70.73537374</v>
      </c>
      <c r="AH46" s="107">
        <v>74.86261675</v>
      </c>
      <c r="AI46" s="107">
        <v>73.90695686</v>
      </c>
      <c r="AJ46" s="107">
        <v>74.94184972</v>
      </c>
      <c r="AK46" s="107">
        <v>75.26233192</v>
      </c>
      <c r="AL46" s="107">
        <v>70.48961414</v>
      </c>
    </row>
    <row r="47" spans="1:38" ht="15" customHeight="1">
      <c r="A47" s="108" t="s">
        <v>82</v>
      </c>
      <c r="B47" s="108"/>
      <c r="C47" s="109"/>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row>
    <row r="48" spans="1:38" ht="15" customHeight="1">
      <c r="A48" s="104"/>
      <c r="B48" s="105" t="s">
        <v>129</v>
      </c>
      <c r="C48" s="106"/>
      <c r="D48" s="110">
        <v>101.96649251</v>
      </c>
      <c r="E48" s="110">
        <v>104.88910161</v>
      </c>
      <c r="F48" s="110">
        <v>105.4402234</v>
      </c>
      <c r="G48" s="110">
        <v>104.37750847</v>
      </c>
      <c r="H48" s="110">
        <v>105.90715414</v>
      </c>
      <c r="I48" s="110">
        <v>109.25673948</v>
      </c>
      <c r="J48" s="110">
        <v>111.68798658</v>
      </c>
      <c r="K48" s="110">
        <v>113.6659678</v>
      </c>
      <c r="L48" s="110">
        <v>109.34530182</v>
      </c>
      <c r="M48" s="110">
        <v>111.18508797</v>
      </c>
      <c r="N48" s="110">
        <v>112.62484251</v>
      </c>
      <c r="O48" s="110">
        <v>112.7466964</v>
      </c>
      <c r="P48" s="110">
        <v>113.10391644</v>
      </c>
      <c r="Q48" s="110">
        <v>113.124289</v>
      </c>
      <c r="R48" s="110">
        <v>115.12200135</v>
      </c>
      <c r="S48" s="110">
        <v>117.07558706</v>
      </c>
      <c r="T48" s="110">
        <v>119.16353138</v>
      </c>
      <c r="U48" s="110">
        <v>121.31282668</v>
      </c>
      <c r="V48" s="110">
        <v>122.99348398</v>
      </c>
      <c r="W48" s="110">
        <v>124.86188913</v>
      </c>
      <c r="X48" s="110">
        <v>127.63001763</v>
      </c>
      <c r="Y48" s="110">
        <v>128.45749079</v>
      </c>
      <c r="Z48" s="110">
        <v>130.59181887</v>
      </c>
      <c r="AA48" s="110">
        <v>136.45173679</v>
      </c>
      <c r="AB48" s="110">
        <v>135.99374632</v>
      </c>
      <c r="AC48" s="110">
        <v>137.00973193</v>
      </c>
      <c r="AD48" s="110">
        <v>138.8819729</v>
      </c>
      <c r="AE48" s="110">
        <v>140.99329092</v>
      </c>
      <c r="AF48" s="110">
        <v>142.12843847</v>
      </c>
      <c r="AG48" s="110">
        <v>142.22175051</v>
      </c>
      <c r="AH48" s="110">
        <v>138.62695018</v>
      </c>
      <c r="AI48" s="110">
        <v>137.75479331</v>
      </c>
      <c r="AJ48" s="110">
        <v>139.06183609</v>
      </c>
      <c r="AK48" s="110">
        <v>141.57541999</v>
      </c>
      <c r="AL48" s="110">
        <v>142.79709828</v>
      </c>
    </row>
    <row r="49" spans="1:38" ht="15" customHeight="1">
      <c r="A49" s="104"/>
      <c r="B49" s="105"/>
      <c r="C49" s="106" t="s">
        <v>51</v>
      </c>
      <c r="D49" s="110">
        <v>15.00032466</v>
      </c>
      <c r="E49" s="110">
        <v>14.38266634</v>
      </c>
      <c r="F49" s="110">
        <v>13.74606252</v>
      </c>
      <c r="G49" s="110">
        <v>12.62454972</v>
      </c>
      <c r="H49" s="110">
        <v>12.19569664</v>
      </c>
      <c r="I49" s="110">
        <v>12.67772604</v>
      </c>
      <c r="J49" s="110">
        <v>12.5294764</v>
      </c>
      <c r="K49" s="110">
        <v>12.53733394</v>
      </c>
      <c r="L49" s="110">
        <v>12.67582896</v>
      </c>
      <c r="M49" s="110">
        <v>12.38341798</v>
      </c>
      <c r="N49" s="110">
        <v>12.16961874</v>
      </c>
      <c r="O49" s="110">
        <v>11.49149964</v>
      </c>
      <c r="P49" s="110">
        <v>10.42854922</v>
      </c>
      <c r="Q49" s="110">
        <v>10.27088207</v>
      </c>
      <c r="R49" s="110">
        <v>10.75320622</v>
      </c>
      <c r="S49" s="110">
        <v>10.94011433</v>
      </c>
      <c r="T49" s="110">
        <v>11.42020309</v>
      </c>
      <c r="U49" s="110">
        <v>11.80442315</v>
      </c>
      <c r="V49" s="110">
        <v>11.99411401</v>
      </c>
      <c r="W49" s="110">
        <v>12.0951676</v>
      </c>
      <c r="X49" s="110">
        <v>12.68933475</v>
      </c>
      <c r="Y49" s="110">
        <v>12.50928943</v>
      </c>
      <c r="Z49" s="110">
        <v>11.80831354</v>
      </c>
      <c r="AA49" s="110">
        <v>10.99014477</v>
      </c>
      <c r="AB49" s="110">
        <v>10.46594418</v>
      </c>
      <c r="AC49" s="110">
        <v>10.55689569</v>
      </c>
      <c r="AD49" s="110">
        <v>10.38070543</v>
      </c>
      <c r="AE49" s="110">
        <v>10.41315976</v>
      </c>
      <c r="AF49" s="110">
        <v>10.20930378</v>
      </c>
      <c r="AG49" s="110">
        <v>9.66349803</v>
      </c>
      <c r="AH49" s="110">
        <v>8.71077357</v>
      </c>
      <c r="AI49" s="110">
        <v>7.8938297</v>
      </c>
      <c r="AJ49" s="110">
        <v>8.08532247</v>
      </c>
      <c r="AK49" s="110">
        <v>8.19369358</v>
      </c>
      <c r="AL49" s="110">
        <v>8.18857351</v>
      </c>
    </row>
    <row r="50" spans="1:38" ht="15" customHeight="1">
      <c r="A50" s="104"/>
      <c r="B50" s="105"/>
      <c r="C50" s="106" t="s">
        <v>52</v>
      </c>
      <c r="D50" s="110">
        <v>83.85273357</v>
      </c>
      <c r="E50" s="110">
        <v>87.37973415</v>
      </c>
      <c r="F50" s="110">
        <v>88.61461393</v>
      </c>
      <c r="G50" s="110">
        <v>88.80777855</v>
      </c>
      <c r="H50" s="110">
        <v>90.79090355</v>
      </c>
      <c r="I50" s="110">
        <v>93.53803897</v>
      </c>
      <c r="J50" s="110">
        <v>96.15940931</v>
      </c>
      <c r="K50" s="110">
        <v>98.09629995</v>
      </c>
      <c r="L50" s="110">
        <v>93.67351809</v>
      </c>
      <c r="M50" s="110">
        <v>95.62963061</v>
      </c>
      <c r="N50" s="110">
        <v>97.09065932</v>
      </c>
      <c r="O50" s="110">
        <v>97.88724586</v>
      </c>
      <c r="P50" s="110">
        <v>99.44087039</v>
      </c>
      <c r="Q50" s="110">
        <v>99.81752899</v>
      </c>
      <c r="R50" s="110">
        <v>101.19012549</v>
      </c>
      <c r="S50" s="110">
        <v>102.88972575</v>
      </c>
      <c r="T50" s="110">
        <v>104.33689638</v>
      </c>
      <c r="U50" s="110">
        <v>106.17439246</v>
      </c>
      <c r="V50" s="110">
        <v>107.6106449</v>
      </c>
      <c r="W50" s="110">
        <v>109.22301198</v>
      </c>
      <c r="X50" s="110">
        <v>111.11024251</v>
      </c>
      <c r="Y50" s="110">
        <v>112.17843008</v>
      </c>
      <c r="Z50" s="110">
        <v>114.74579469</v>
      </c>
      <c r="AA50" s="110">
        <v>121.04179228</v>
      </c>
      <c r="AB50" s="110">
        <v>120.87977398</v>
      </c>
      <c r="AC50" s="110">
        <v>121.60397049</v>
      </c>
      <c r="AD50" s="110">
        <v>123.64125957</v>
      </c>
      <c r="AE50" s="110">
        <v>125.42465263</v>
      </c>
      <c r="AF50" s="110">
        <v>126.34203208</v>
      </c>
      <c r="AG50" s="110">
        <v>126.62717635</v>
      </c>
      <c r="AH50" s="110">
        <v>123.99225387</v>
      </c>
      <c r="AI50" s="110">
        <v>123.66415227</v>
      </c>
      <c r="AJ50" s="110">
        <v>124.26984803</v>
      </c>
      <c r="AK50" s="110">
        <v>126.04356465</v>
      </c>
      <c r="AL50" s="110">
        <v>126.88004395</v>
      </c>
    </row>
    <row r="51" spans="1:38" ht="15" customHeight="1">
      <c r="A51" s="104"/>
      <c r="B51" s="105"/>
      <c r="C51" s="106" t="s">
        <v>815</v>
      </c>
      <c r="D51" s="110">
        <v>3.11343428</v>
      </c>
      <c r="E51" s="110">
        <v>3.12670112</v>
      </c>
      <c r="F51" s="110">
        <v>3.07954695</v>
      </c>
      <c r="G51" s="110">
        <v>2.9451802</v>
      </c>
      <c r="H51" s="110">
        <v>2.92055395</v>
      </c>
      <c r="I51" s="110">
        <v>3.04097447</v>
      </c>
      <c r="J51" s="110">
        <v>2.99910087</v>
      </c>
      <c r="K51" s="110">
        <v>3.03233391</v>
      </c>
      <c r="L51" s="110">
        <v>2.99595477</v>
      </c>
      <c r="M51" s="110">
        <v>3.17203938</v>
      </c>
      <c r="N51" s="110">
        <v>3.36456445</v>
      </c>
      <c r="O51" s="110">
        <v>3.3679509</v>
      </c>
      <c r="P51" s="110">
        <v>3.23449683</v>
      </c>
      <c r="Q51" s="110">
        <v>3.03587794</v>
      </c>
      <c r="R51" s="110">
        <v>3.17866964</v>
      </c>
      <c r="S51" s="110">
        <v>3.24574698</v>
      </c>
      <c r="T51" s="110">
        <v>3.40643191</v>
      </c>
      <c r="U51" s="110">
        <v>3.33401107</v>
      </c>
      <c r="V51" s="110">
        <v>3.38872507</v>
      </c>
      <c r="W51" s="110">
        <v>3.54370955</v>
      </c>
      <c r="X51" s="110">
        <v>3.83044037</v>
      </c>
      <c r="Y51" s="110">
        <v>3.76977128</v>
      </c>
      <c r="Z51" s="110">
        <v>4.03771064</v>
      </c>
      <c r="AA51" s="110">
        <v>4.41979974</v>
      </c>
      <c r="AB51" s="110">
        <v>4.64802816</v>
      </c>
      <c r="AC51" s="110">
        <v>4.84886575</v>
      </c>
      <c r="AD51" s="110">
        <v>4.8600079</v>
      </c>
      <c r="AE51" s="110">
        <v>5.15547853</v>
      </c>
      <c r="AF51" s="110">
        <v>5.57710261</v>
      </c>
      <c r="AG51" s="110">
        <v>5.93107613</v>
      </c>
      <c r="AH51" s="110">
        <v>5.92392274</v>
      </c>
      <c r="AI51" s="110">
        <v>6.19681134</v>
      </c>
      <c r="AJ51" s="110">
        <v>6.70666559</v>
      </c>
      <c r="AK51" s="110">
        <v>7.33816176</v>
      </c>
      <c r="AL51" s="110">
        <v>7.72848082</v>
      </c>
    </row>
    <row r="52" spans="1:38" ht="15" customHeight="1">
      <c r="A52" s="104"/>
      <c r="B52" s="105" t="s">
        <v>171</v>
      </c>
      <c r="C52" s="106"/>
      <c r="D52" s="110">
        <v>18.37613619</v>
      </c>
      <c r="E52" s="110">
        <v>18.7605004</v>
      </c>
      <c r="F52" s="110">
        <v>18.28717221</v>
      </c>
      <c r="G52" s="110">
        <v>17.82840932</v>
      </c>
      <c r="H52" s="110">
        <v>18.42638399</v>
      </c>
      <c r="I52" s="110">
        <v>18.45371825</v>
      </c>
      <c r="J52" s="110">
        <v>18.51660023</v>
      </c>
      <c r="K52" s="110">
        <v>18.7644612</v>
      </c>
      <c r="L52" s="110">
        <v>12.99047107</v>
      </c>
      <c r="M52" s="110">
        <v>13.31905395</v>
      </c>
      <c r="N52" s="110">
        <v>13.67709012</v>
      </c>
      <c r="O52" s="110">
        <v>13.65979466</v>
      </c>
      <c r="P52" s="110">
        <v>13.92633969</v>
      </c>
      <c r="Q52" s="110">
        <v>14.15718158</v>
      </c>
      <c r="R52" s="110">
        <v>14.71923312</v>
      </c>
      <c r="S52" s="110">
        <v>14.06147013</v>
      </c>
      <c r="T52" s="110">
        <v>13.60578465</v>
      </c>
      <c r="U52" s="110">
        <v>13.89827353</v>
      </c>
      <c r="V52" s="110">
        <v>13.77233884</v>
      </c>
      <c r="W52" s="110">
        <v>13.72754563</v>
      </c>
      <c r="X52" s="110">
        <v>14.68743743</v>
      </c>
      <c r="Y52" s="110">
        <v>14.27750148</v>
      </c>
      <c r="Z52" s="110">
        <v>14.67999266</v>
      </c>
      <c r="AA52" s="110">
        <v>21.53331178</v>
      </c>
      <c r="AB52" s="110">
        <v>21.45135442</v>
      </c>
      <c r="AC52" s="110">
        <v>21.940511</v>
      </c>
      <c r="AD52" s="110">
        <v>21.77851073</v>
      </c>
      <c r="AE52" s="110">
        <v>22.21873675</v>
      </c>
      <c r="AF52" s="110">
        <v>22.90232026</v>
      </c>
      <c r="AG52" s="110">
        <v>22.61067484</v>
      </c>
      <c r="AH52" s="110">
        <v>23.13731558</v>
      </c>
      <c r="AI52" s="110">
        <v>22.8226207</v>
      </c>
      <c r="AJ52" s="110">
        <v>22.18007807</v>
      </c>
      <c r="AK52" s="110">
        <v>22.41564891</v>
      </c>
      <c r="AL52" s="110">
        <v>21.91151975</v>
      </c>
    </row>
    <row r="53" spans="1:38" ht="15" customHeight="1">
      <c r="A53" s="104"/>
      <c r="B53" s="105"/>
      <c r="C53" s="106" t="s">
        <v>51</v>
      </c>
      <c r="D53" s="110">
        <v>1.47533175</v>
      </c>
      <c r="E53" s="110">
        <v>1.43788595</v>
      </c>
      <c r="F53" s="110">
        <v>1.25216934</v>
      </c>
      <c r="G53" s="110">
        <v>1.07866555</v>
      </c>
      <c r="H53" s="110">
        <v>1.10901262</v>
      </c>
      <c r="I53" s="110">
        <v>0.97934712</v>
      </c>
      <c r="J53" s="110">
        <v>1.05726196</v>
      </c>
      <c r="K53" s="110">
        <v>1.01085033</v>
      </c>
      <c r="L53" s="110">
        <v>0.70366299</v>
      </c>
      <c r="M53" s="110">
        <v>0.70600937</v>
      </c>
      <c r="N53" s="110">
        <v>0.72439701</v>
      </c>
      <c r="O53" s="110">
        <v>0.68212795</v>
      </c>
      <c r="P53" s="110">
        <v>0.64937634</v>
      </c>
      <c r="Q53" s="110">
        <v>0.70365616</v>
      </c>
      <c r="R53" s="110">
        <v>0.77903623</v>
      </c>
      <c r="S53" s="110">
        <v>0.57244438</v>
      </c>
      <c r="T53" s="110">
        <v>0.60797885</v>
      </c>
      <c r="U53" s="110">
        <v>0.68272139</v>
      </c>
      <c r="V53" s="110">
        <v>0.62923004</v>
      </c>
      <c r="W53" s="110">
        <v>0.63017481</v>
      </c>
      <c r="X53" s="110">
        <v>0.67111754</v>
      </c>
      <c r="Y53" s="110">
        <v>0.61048955</v>
      </c>
      <c r="Z53" s="110">
        <v>0.64316359</v>
      </c>
      <c r="AA53" s="110">
        <v>0.72203757</v>
      </c>
      <c r="AB53" s="110">
        <v>0.61557067</v>
      </c>
      <c r="AC53" s="110">
        <v>0.63639037</v>
      </c>
      <c r="AD53" s="110">
        <v>0.58475867</v>
      </c>
      <c r="AE53" s="110">
        <v>0.58610303</v>
      </c>
      <c r="AF53" s="110">
        <v>0.68863073</v>
      </c>
      <c r="AG53" s="110">
        <v>0.70097697</v>
      </c>
      <c r="AH53" s="110">
        <v>0.68604985</v>
      </c>
      <c r="AI53" s="110">
        <v>0.49623175</v>
      </c>
      <c r="AJ53" s="110">
        <v>0.5200971</v>
      </c>
      <c r="AK53" s="110">
        <v>0.54005187</v>
      </c>
      <c r="AL53" s="110">
        <v>0.5071443</v>
      </c>
    </row>
    <row r="54" spans="1:38" ht="15" customHeight="1">
      <c r="A54" s="104"/>
      <c r="B54" s="105"/>
      <c r="C54" s="106" t="s">
        <v>52</v>
      </c>
      <c r="D54" s="110">
        <v>16.28923276</v>
      </c>
      <c r="E54" s="110">
        <v>16.73149089</v>
      </c>
      <c r="F54" s="110">
        <v>16.45912981</v>
      </c>
      <c r="G54" s="110">
        <v>16.19720104</v>
      </c>
      <c r="H54" s="110">
        <v>16.8196382</v>
      </c>
      <c r="I54" s="110">
        <v>16.87866231</v>
      </c>
      <c r="J54" s="110">
        <v>16.84085174</v>
      </c>
      <c r="K54" s="110">
        <v>17.13279542</v>
      </c>
      <c r="L54" s="110">
        <v>11.8612346</v>
      </c>
      <c r="M54" s="110">
        <v>12.20136589</v>
      </c>
      <c r="N54" s="110">
        <v>12.45427692</v>
      </c>
      <c r="O54" s="110">
        <v>12.47998075</v>
      </c>
      <c r="P54" s="110">
        <v>12.79513586</v>
      </c>
      <c r="Q54" s="110">
        <v>12.99521516</v>
      </c>
      <c r="R54" s="110">
        <v>13.48818966</v>
      </c>
      <c r="S54" s="110">
        <v>13.00431523</v>
      </c>
      <c r="T54" s="110">
        <v>12.58537397</v>
      </c>
      <c r="U54" s="110">
        <v>12.75157492</v>
      </c>
      <c r="V54" s="110">
        <v>12.66564914</v>
      </c>
      <c r="W54" s="110">
        <v>12.61314769</v>
      </c>
      <c r="X54" s="110">
        <v>13.49880053</v>
      </c>
      <c r="Y54" s="110">
        <v>13.13869304</v>
      </c>
      <c r="Z54" s="110">
        <v>13.50990898</v>
      </c>
      <c r="AA54" s="110">
        <v>19.98721763</v>
      </c>
      <c r="AB54" s="110">
        <v>19.96561494</v>
      </c>
      <c r="AC54" s="110">
        <v>20.43265474</v>
      </c>
      <c r="AD54" s="110">
        <v>20.32105876</v>
      </c>
      <c r="AE54" s="110">
        <v>20.72286958</v>
      </c>
      <c r="AF54" s="110">
        <v>21.06839507</v>
      </c>
      <c r="AG54" s="110">
        <v>20.656047</v>
      </c>
      <c r="AH54" s="110">
        <v>21.16260986</v>
      </c>
      <c r="AI54" s="110">
        <v>21.02058659</v>
      </c>
      <c r="AJ54" s="110">
        <v>20.30820628</v>
      </c>
      <c r="AK54" s="110">
        <v>20.43181882</v>
      </c>
      <c r="AL54" s="110">
        <v>19.8831247</v>
      </c>
    </row>
    <row r="55" spans="1:38" ht="15" customHeight="1">
      <c r="A55" s="104"/>
      <c r="B55" s="105"/>
      <c r="C55" s="106" t="s">
        <v>815</v>
      </c>
      <c r="D55" s="110">
        <v>0.61157168</v>
      </c>
      <c r="E55" s="110">
        <v>0.59112356</v>
      </c>
      <c r="F55" s="110">
        <v>0.57587306</v>
      </c>
      <c r="G55" s="110">
        <v>0.55254273</v>
      </c>
      <c r="H55" s="110">
        <v>0.49773317</v>
      </c>
      <c r="I55" s="110">
        <v>0.59570882</v>
      </c>
      <c r="J55" s="110">
        <v>0.61848653</v>
      </c>
      <c r="K55" s="110">
        <v>0.62081545</v>
      </c>
      <c r="L55" s="110">
        <v>0.42557348</v>
      </c>
      <c r="M55" s="110">
        <v>0.41167869</v>
      </c>
      <c r="N55" s="110">
        <v>0.49841619</v>
      </c>
      <c r="O55" s="110">
        <v>0.49768596</v>
      </c>
      <c r="P55" s="110">
        <v>0.48182749</v>
      </c>
      <c r="Q55" s="110">
        <v>0.45831026</v>
      </c>
      <c r="R55" s="110">
        <v>0.45200723</v>
      </c>
      <c r="S55" s="110">
        <v>0.48471052</v>
      </c>
      <c r="T55" s="110">
        <v>0.41243183</v>
      </c>
      <c r="U55" s="110">
        <v>0.46397722</v>
      </c>
      <c r="V55" s="110">
        <v>0.47745966</v>
      </c>
      <c r="W55" s="110">
        <v>0.48422313</v>
      </c>
      <c r="X55" s="110">
        <v>0.51751936</v>
      </c>
      <c r="Y55" s="110">
        <v>0.52831889</v>
      </c>
      <c r="Z55" s="110">
        <v>0.52692009</v>
      </c>
      <c r="AA55" s="110">
        <v>0.82405658</v>
      </c>
      <c r="AB55" s="110">
        <v>0.87016881</v>
      </c>
      <c r="AC55" s="110">
        <v>0.87146589</v>
      </c>
      <c r="AD55" s="110">
        <v>0.8726933</v>
      </c>
      <c r="AE55" s="110">
        <v>0.90976414</v>
      </c>
      <c r="AF55" s="110">
        <v>1.14529446</v>
      </c>
      <c r="AG55" s="110">
        <v>1.25365087</v>
      </c>
      <c r="AH55" s="110">
        <v>1.28865587</v>
      </c>
      <c r="AI55" s="110">
        <v>1.30580236</v>
      </c>
      <c r="AJ55" s="110">
        <v>1.35177469</v>
      </c>
      <c r="AK55" s="110">
        <v>1.44377822</v>
      </c>
      <c r="AL55" s="110">
        <v>1.52125075</v>
      </c>
    </row>
    <row r="56" spans="1:38" ht="15" customHeight="1">
      <c r="A56" s="104"/>
      <c r="B56" s="105" t="s">
        <v>130</v>
      </c>
      <c r="C56" s="106"/>
      <c r="D56" s="110">
        <v>83.59035632</v>
      </c>
      <c r="E56" s="110">
        <v>86.12860121</v>
      </c>
      <c r="F56" s="110">
        <v>87.15305119</v>
      </c>
      <c r="G56" s="110">
        <v>86.54909915</v>
      </c>
      <c r="H56" s="110">
        <v>87.48077015</v>
      </c>
      <c r="I56" s="110">
        <v>90.80302123</v>
      </c>
      <c r="J56" s="110">
        <v>93.17138635</v>
      </c>
      <c r="K56" s="110">
        <v>94.9015066</v>
      </c>
      <c r="L56" s="110">
        <v>96.35483075</v>
      </c>
      <c r="M56" s="110">
        <v>97.86603402</v>
      </c>
      <c r="N56" s="110">
        <v>98.94775239</v>
      </c>
      <c r="O56" s="110">
        <v>99.08690174</v>
      </c>
      <c r="P56" s="110">
        <v>99.17757675</v>
      </c>
      <c r="Q56" s="110">
        <v>98.96710742</v>
      </c>
      <c r="R56" s="110">
        <v>100.40276823</v>
      </c>
      <c r="S56" s="110">
        <v>103.01411693</v>
      </c>
      <c r="T56" s="110">
        <v>105.55774673</v>
      </c>
      <c r="U56" s="110">
        <v>107.41455315</v>
      </c>
      <c r="V56" s="110">
        <v>109.22114514</v>
      </c>
      <c r="W56" s="110">
        <v>111.1343435</v>
      </c>
      <c r="X56" s="110">
        <v>112.9425802</v>
      </c>
      <c r="Y56" s="110">
        <v>114.17998931</v>
      </c>
      <c r="Z56" s="110">
        <v>115.91182621</v>
      </c>
      <c r="AA56" s="110">
        <v>114.91842501</v>
      </c>
      <c r="AB56" s="110">
        <v>114.5423919</v>
      </c>
      <c r="AC56" s="110">
        <v>115.06922093</v>
      </c>
      <c r="AD56" s="110">
        <v>117.10346217</v>
      </c>
      <c r="AE56" s="110">
        <v>118.77455417</v>
      </c>
      <c r="AF56" s="110">
        <v>119.22611821</v>
      </c>
      <c r="AG56" s="110">
        <v>119.61107567</v>
      </c>
      <c r="AH56" s="110">
        <v>115.4896346</v>
      </c>
      <c r="AI56" s="110">
        <v>114.93217261</v>
      </c>
      <c r="AJ56" s="110">
        <v>116.88175802</v>
      </c>
      <c r="AK56" s="110">
        <v>119.15977108</v>
      </c>
      <c r="AL56" s="110">
        <v>120.88557853</v>
      </c>
    </row>
    <row r="57" spans="1:38" ht="15" customHeight="1">
      <c r="A57" s="104"/>
      <c r="B57" s="105"/>
      <c r="C57" s="106" t="s">
        <v>51</v>
      </c>
      <c r="D57" s="110">
        <v>13.52499291</v>
      </c>
      <c r="E57" s="110">
        <v>12.94478039</v>
      </c>
      <c r="F57" s="110">
        <v>12.49389318</v>
      </c>
      <c r="G57" s="110">
        <v>11.54588417</v>
      </c>
      <c r="H57" s="110">
        <v>11.08668402</v>
      </c>
      <c r="I57" s="110">
        <v>11.69837892</v>
      </c>
      <c r="J57" s="110">
        <v>11.47221444</v>
      </c>
      <c r="K57" s="110">
        <v>11.52648361</v>
      </c>
      <c r="L57" s="110">
        <v>11.97216597</v>
      </c>
      <c r="M57" s="110">
        <v>11.67740861</v>
      </c>
      <c r="N57" s="110">
        <v>11.44522173</v>
      </c>
      <c r="O57" s="110">
        <v>10.80937169</v>
      </c>
      <c r="P57" s="110">
        <v>9.77917288</v>
      </c>
      <c r="Q57" s="110">
        <v>9.56722591</v>
      </c>
      <c r="R57" s="110">
        <v>9.97416999</v>
      </c>
      <c r="S57" s="110">
        <v>10.36766995</v>
      </c>
      <c r="T57" s="110">
        <v>10.81222424</v>
      </c>
      <c r="U57" s="110">
        <v>11.12170176</v>
      </c>
      <c r="V57" s="110">
        <v>11.36488397</v>
      </c>
      <c r="W57" s="110">
        <v>11.46499279</v>
      </c>
      <c r="X57" s="110">
        <v>12.01821721</v>
      </c>
      <c r="Y57" s="110">
        <v>11.89879988</v>
      </c>
      <c r="Z57" s="110">
        <v>11.16514995</v>
      </c>
      <c r="AA57" s="110">
        <v>10.2681072</v>
      </c>
      <c r="AB57" s="110">
        <v>9.85037351</v>
      </c>
      <c r="AC57" s="110">
        <v>9.92050532</v>
      </c>
      <c r="AD57" s="110">
        <v>9.79594676</v>
      </c>
      <c r="AE57" s="110">
        <v>9.82705673</v>
      </c>
      <c r="AF57" s="110">
        <v>9.52067305</v>
      </c>
      <c r="AG57" s="110">
        <v>8.96252106</v>
      </c>
      <c r="AH57" s="110">
        <v>8.02472372</v>
      </c>
      <c r="AI57" s="110">
        <v>7.39759795</v>
      </c>
      <c r="AJ57" s="110">
        <v>7.56522537</v>
      </c>
      <c r="AK57" s="110">
        <v>7.65364171</v>
      </c>
      <c r="AL57" s="110">
        <v>7.68142921</v>
      </c>
    </row>
    <row r="58" spans="1:38" ht="15" customHeight="1">
      <c r="A58" s="104"/>
      <c r="B58" s="105"/>
      <c r="C58" s="106" t="s">
        <v>52</v>
      </c>
      <c r="D58" s="110">
        <v>67.56350081</v>
      </c>
      <c r="E58" s="110">
        <v>70.64824326</v>
      </c>
      <c r="F58" s="110">
        <v>72.15548412</v>
      </c>
      <c r="G58" s="110">
        <v>72.61057751</v>
      </c>
      <c r="H58" s="110">
        <v>73.97126535</v>
      </c>
      <c r="I58" s="110">
        <v>76.65937666</v>
      </c>
      <c r="J58" s="110">
        <v>79.31855757</v>
      </c>
      <c r="K58" s="110">
        <v>80.96350453</v>
      </c>
      <c r="L58" s="110">
        <v>81.81228349</v>
      </c>
      <c r="M58" s="110">
        <v>83.42826472</v>
      </c>
      <c r="N58" s="110">
        <v>84.6363824</v>
      </c>
      <c r="O58" s="110">
        <v>85.40726511</v>
      </c>
      <c r="P58" s="110">
        <v>86.64573453</v>
      </c>
      <c r="Q58" s="110">
        <v>86.82231383</v>
      </c>
      <c r="R58" s="110">
        <v>87.70193583</v>
      </c>
      <c r="S58" s="110">
        <v>89.88541052</v>
      </c>
      <c r="T58" s="110">
        <v>91.75152241</v>
      </c>
      <c r="U58" s="110">
        <v>93.42281754</v>
      </c>
      <c r="V58" s="110">
        <v>94.94499576</v>
      </c>
      <c r="W58" s="110">
        <v>96.60986429</v>
      </c>
      <c r="X58" s="110">
        <v>97.61144198</v>
      </c>
      <c r="Y58" s="110">
        <v>99.03973704</v>
      </c>
      <c r="Z58" s="110">
        <v>101.23588571</v>
      </c>
      <c r="AA58" s="110">
        <v>101.05457465</v>
      </c>
      <c r="AB58" s="110">
        <v>100.91415904</v>
      </c>
      <c r="AC58" s="110">
        <v>101.17131575</v>
      </c>
      <c r="AD58" s="110">
        <v>103.32020081</v>
      </c>
      <c r="AE58" s="110">
        <v>104.70178305</v>
      </c>
      <c r="AF58" s="110">
        <v>105.27363701</v>
      </c>
      <c r="AG58" s="110">
        <v>105.97112935</v>
      </c>
      <c r="AH58" s="110">
        <v>102.82964401</v>
      </c>
      <c r="AI58" s="110">
        <v>102.64356568</v>
      </c>
      <c r="AJ58" s="110">
        <v>103.96164175</v>
      </c>
      <c r="AK58" s="110">
        <v>105.61174583</v>
      </c>
      <c r="AL58" s="110">
        <v>106.99691925</v>
      </c>
    </row>
    <row r="59" spans="1:38" ht="15" customHeight="1">
      <c r="A59" s="104"/>
      <c r="B59" s="105"/>
      <c r="C59" s="106" t="s">
        <v>815</v>
      </c>
      <c r="D59" s="110">
        <v>2.5018626</v>
      </c>
      <c r="E59" s="110">
        <v>2.53557756</v>
      </c>
      <c r="F59" s="110">
        <v>2.50367389</v>
      </c>
      <c r="G59" s="110">
        <v>2.39263747</v>
      </c>
      <c r="H59" s="110">
        <v>2.42282078</v>
      </c>
      <c r="I59" s="110">
        <v>2.44526565</v>
      </c>
      <c r="J59" s="110">
        <v>2.38061434</v>
      </c>
      <c r="K59" s="110">
        <v>2.41151846</v>
      </c>
      <c r="L59" s="110">
        <v>2.57038129</v>
      </c>
      <c r="M59" s="110">
        <v>2.76036069</v>
      </c>
      <c r="N59" s="110">
        <v>2.86614826</v>
      </c>
      <c r="O59" s="110">
        <v>2.87026494</v>
      </c>
      <c r="P59" s="110">
        <v>2.75266934</v>
      </c>
      <c r="Q59" s="110">
        <v>2.57756768</v>
      </c>
      <c r="R59" s="110">
        <v>2.72666241</v>
      </c>
      <c r="S59" s="110">
        <v>2.76103646</v>
      </c>
      <c r="T59" s="110">
        <v>2.99400008</v>
      </c>
      <c r="U59" s="110">
        <v>2.87003385</v>
      </c>
      <c r="V59" s="110">
        <v>2.91126541</v>
      </c>
      <c r="W59" s="110">
        <v>3.05948642</v>
      </c>
      <c r="X59" s="110">
        <v>3.31292101</v>
      </c>
      <c r="Y59" s="110">
        <v>3.24145239</v>
      </c>
      <c r="Z59" s="110">
        <v>3.51079055</v>
      </c>
      <c r="AA59" s="110">
        <v>3.59574316</v>
      </c>
      <c r="AB59" s="110">
        <v>3.77785935</v>
      </c>
      <c r="AC59" s="110">
        <v>3.97739986</v>
      </c>
      <c r="AD59" s="110">
        <v>3.9873146</v>
      </c>
      <c r="AE59" s="110">
        <v>4.24571439</v>
      </c>
      <c r="AF59" s="110">
        <v>4.43180815</v>
      </c>
      <c r="AG59" s="110">
        <v>4.67742526</v>
      </c>
      <c r="AH59" s="110">
        <v>4.63526687</v>
      </c>
      <c r="AI59" s="110">
        <v>4.89100898</v>
      </c>
      <c r="AJ59" s="110">
        <v>5.3548909</v>
      </c>
      <c r="AK59" s="110">
        <v>5.89438354</v>
      </c>
      <c r="AL59" s="110">
        <v>6.20723007</v>
      </c>
    </row>
    <row r="60" spans="4:38" ht="8.25" customHeight="1">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row>
    <row r="61" spans="1:38" ht="31.5" customHeight="1">
      <c r="A61" s="150" t="s">
        <v>83</v>
      </c>
      <c r="B61" s="150"/>
      <c r="C61" s="150"/>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row>
    <row r="62" spans="1:38" ht="15" customHeight="1">
      <c r="A62" s="104"/>
      <c r="B62" s="105" t="s">
        <v>129</v>
      </c>
      <c r="C62" s="106"/>
      <c r="D62" s="110">
        <v>54.34351143</v>
      </c>
      <c r="E62" s="110">
        <v>56.11013459</v>
      </c>
      <c r="F62" s="110">
        <v>55.79506982</v>
      </c>
      <c r="G62" s="110">
        <v>54.56099227</v>
      </c>
      <c r="H62" s="110">
        <v>55.69655722</v>
      </c>
      <c r="I62" s="110">
        <v>56.23646067</v>
      </c>
      <c r="J62" s="110">
        <v>58.39288728</v>
      </c>
      <c r="K62" s="110">
        <v>59.3668653</v>
      </c>
      <c r="L62" s="110">
        <v>55.68484942</v>
      </c>
      <c r="M62" s="110">
        <v>57.39887347</v>
      </c>
      <c r="N62" s="110">
        <v>58.91491596</v>
      </c>
      <c r="O62" s="110">
        <v>60.40901232</v>
      </c>
      <c r="P62" s="110">
        <v>60.9862476</v>
      </c>
      <c r="Q62" s="110">
        <v>61.45474716</v>
      </c>
      <c r="R62" s="110">
        <v>61.05942199</v>
      </c>
      <c r="S62" s="110">
        <v>66.0280023</v>
      </c>
      <c r="T62" s="110">
        <v>66.25685911</v>
      </c>
      <c r="U62" s="110">
        <v>70.0258001</v>
      </c>
      <c r="V62" s="110">
        <v>70.68335053</v>
      </c>
      <c r="W62" s="110">
        <v>74.16738066</v>
      </c>
      <c r="X62" s="110">
        <v>74.5253775</v>
      </c>
      <c r="Y62" s="110">
        <v>76.58843891</v>
      </c>
      <c r="Z62" s="110">
        <v>75.42240654</v>
      </c>
      <c r="AA62" s="110">
        <v>78.25595534</v>
      </c>
      <c r="AB62" s="110">
        <v>78.20557087</v>
      </c>
      <c r="AC62" s="110">
        <v>78.87817326</v>
      </c>
      <c r="AD62" s="110">
        <v>77.28283399</v>
      </c>
      <c r="AE62" s="110">
        <v>76.4895979</v>
      </c>
      <c r="AF62" s="110">
        <v>79.48566412</v>
      </c>
      <c r="AG62" s="110">
        <v>77.52669007</v>
      </c>
      <c r="AH62" s="110">
        <v>73.96077467</v>
      </c>
      <c r="AI62" s="110">
        <v>73.14443992</v>
      </c>
      <c r="AJ62" s="110">
        <v>73.38180465</v>
      </c>
      <c r="AK62" s="110">
        <v>74.07372783</v>
      </c>
      <c r="AL62" s="110">
        <v>79.06170691</v>
      </c>
    </row>
    <row r="63" spans="1:38" ht="15" customHeight="1">
      <c r="A63" s="104"/>
      <c r="B63" s="105"/>
      <c r="C63" s="106" t="s">
        <v>51</v>
      </c>
      <c r="D63" s="110">
        <v>2.77707502</v>
      </c>
      <c r="E63" s="110">
        <v>2.66723485</v>
      </c>
      <c r="F63" s="110">
        <v>2.1951725</v>
      </c>
      <c r="G63" s="110">
        <v>1.87437631</v>
      </c>
      <c r="H63" s="110">
        <v>1.95653175</v>
      </c>
      <c r="I63" s="110">
        <v>2.03056698</v>
      </c>
      <c r="J63" s="110">
        <v>2.02760492</v>
      </c>
      <c r="K63" s="110">
        <v>2.07863472</v>
      </c>
      <c r="L63" s="110">
        <v>2.56580796</v>
      </c>
      <c r="M63" s="110">
        <v>2.79218176</v>
      </c>
      <c r="N63" s="110">
        <v>2.71830251</v>
      </c>
      <c r="O63" s="110">
        <v>2.63409156</v>
      </c>
      <c r="P63" s="110">
        <v>2.41468079</v>
      </c>
      <c r="Q63" s="110">
        <v>2.37110762</v>
      </c>
      <c r="R63" s="110">
        <v>2.51466007</v>
      </c>
      <c r="S63" s="110">
        <v>2.97349703</v>
      </c>
      <c r="T63" s="110">
        <v>2.93037814</v>
      </c>
      <c r="U63" s="110">
        <v>3.4196564</v>
      </c>
      <c r="V63" s="110">
        <v>3.29696743</v>
      </c>
      <c r="W63" s="110">
        <v>3.60873947</v>
      </c>
      <c r="X63" s="110">
        <v>3.47970282</v>
      </c>
      <c r="Y63" s="110">
        <v>3.87747464</v>
      </c>
      <c r="Z63" s="110">
        <v>3.22675277</v>
      </c>
      <c r="AA63" s="110">
        <v>2.91793165</v>
      </c>
      <c r="AB63" s="110">
        <v>2.58716613</v>
      </c>
      <c r="AC63" s="110">
        <v>2.68546271</v>
      </c>
      <c r="AD63" s="110">
        <v>2.46927733</v>
      </c>
      <c r="AE63" s="110">
        <v>2.61028308</v>
      </c>
      <c r="AF63" s="110">
        <v>2.48912956</v>
      </c>
      <c r="AG63" s="110">
        <v>2.37121851</v>
      </c>
      <c r="AH63" s="110">
        <v>2.04749269</v>
      </c>
      <c r="AI63" s="110">
        <v>1.67826347</v>
      </c>
      <c r="AJ63" s="110">
        <v>1.68408253</v>
      </c>
      <c r="AK63" s="110">
        <v>1.7833251</v>
      </c>
      <c r="AL63" s="110">
        <v>2.11440682</v>
      </c>
    </row>
    <row r="64" spans="1:38" ht="15" customHeight="1">
      <c r="A64" s="104"/>
      <c r="B64" s="105"/>
      <c r="C64" s="106" t="s">
        <v>52</v>
      </c>
      <c r="D64" s="110">
        <v>50.6060393</v>
      </c>
      <c r="E64" s="110">
        <v>52.40030946</v>
      </c>
      <c r="F64" s="110">
        <v>52.51074278</v>
      </c>
      <c r="G64" s="110">
        <v>51.58120294</v>
      </c>
      <c r="H64" s="110">
        <v>52.68225451</v>
      </c>
      <c r="I64" s="110">
        <v>53.15826238</v>
      </c>
      <c r="J64" s="110">
        <v>55.23461785</v>
      </c>
      <c r="K64" s="110">
        <v>56.03914897</v>
      </c>
      <c r="L64" s="110">
        <v>51.91989632</v>
      </c>
      <c r="M64" s="110">
        <v>53.37347187</v>
      </c>
      <c r="N64" s="110">
        <v>54.80912214</v>
      </c>
      <c r="O64" s="110">
        <v>56.35918523</v>
      </c>
      <c r="P64" s="110">
        <v>57.26050064</v>
      </c>
      <c r="Q64" s="110">
        <v>57.79476381</v>
      </c>
      <c r="R64" s="110">
        <v>57.25809632</v>
      </c>
      <c r="S64" s="110">
        <v>61.55006831</v>
      </c>
      <c r="T64" s="110">
        <v>61.79322813</v>
      </c>
      <c r="U64" s="110">
        <v>65.08418088</v>
      </c>
      <c r="V64" s="110">
        <v>65.86991414</v>
      </c>
      <c r="W64" s="110">
        <v>68.80504822</v>
      </c>
      <c r="X64" s="110">
        <v>69.39071151</v>
      </c>
      <c r="Y64" s="110">
        <v>70.91319939</v>
      </c>
      <c r="Z64" s="110">
        <v>70.40559883</v>
      </c>
      <c r="AA64" s="110">
        <v>73.31426316</v>
      </c>
      <c r="AB64" s="110">
        <v>73.48913384</v>
      </c>
      <c r="AC64" s="110">
        <v>73.88706431</v>
      </c>
      <c r="AD64" s="110">
        <v>72.61512772</v>
      </c>
      <c r="AE64" s="110">
        <v>71.43833407</v>
      </c>
      <c r="AF64" s="110">
        <v>74.36952425</v>
      </c>
      <c r="AG64" s="110">
        <v>72.41019385</v>
      </c>
      <c r="AH64" s="110">
        <v>69.13980044</v>
      </c>
      <c r="AI64" s="110">
        <v>68.53143788</v>
      </c>
      <c r="AJ64" s="110">
        <v>68.44433386</v>
      </c>
      <c r="AK64" s="110">
        <v>68.71849783</v>
      </c>
      <c r="AL64" s="110">
        <v>72.80999858</v>
      </c>
    </row>
    <row r="65" spans="1:38" ht="15" customHeight="1">
      <c r="A65" s="104"/>
      <c r="B65" s="105"/>
      <c r="C65" s="106" t="s">
        <v>815</v>
      </c>
      <c r="D65" s="110">
        <v>0.96039711</v>
      </c>
      <c r="E65" s="110">
        <v>1.04259028</v>
      </c>
      <c r="F65" s="110">
        <v>1.08915454</v>
      </c>
      <c r="G65" s="110">
        <v>1.10541302</v>
      </c>
      <c r="H65" s="110">
        <v>1.05777096</v>
      </c>
      <c r="I65" s="110">
        <v>1.04763131</v>
      </c>
      <c r="J65" s="110">
        <v>1.13066451</v>
      </c>
      <c r="K65" s="110">
        <v>1.24908161</v>
      </c>
      <c r="L65" s="110">
        <v>1.19914514</v>
      </c>
      <c r="M65" s="110">
        <v>1.23321984</v>
      </c>
      <c r="N65" s="110">
        <v>1.38749131</v>
      </c>
      <c r="O65" s="110">
        <v>1.41573553</v>
      </c>
      <c r="P65" s="110">
        <v>1.31106617</v>
      </c>
      <c r="Q65" s="110">
        <v>1.28887573</v>
      </c>
      <c r="R65" s="110">
        <v>1.2866656</v>
      </c>
      <c r="S65" s="110">
        <v>1.50443696</v>
      </c>
      <c r="T65" s="110">
        <v>1.53325284</v>
      </c>
      <c r="U65" s="110">
        <v>1.52196282</v>
      </c>
      <c r="V65" s="110">
        <v>1.51646896</v>
      </c>
      <c r="W65" s="110">
        <v>1.75359297</v>
      </c>
      <c r="X65" s="110">
        <v>1.65496317</v>
      </c>
      <c r="Y65" s="110">
        <v>1.79776488</v>
      </c>
      <c r="Z65" s="110">
        <v>1.79005494</v>
      </c>
      <c r="AA65" s="110">
        <v>2.02376053</v>
      </c>
      <c r="AB65" s="110">
        <v>2.1292709</v>
      </c>
      <c r="AC65" s="110">
        <v>2.30564624</v>
      </c>
      <c r="AD65" s="110">
        <v>2.19842894</v>
      </c>
      <c r="AE65" s="110">
        <v>2.44098075</v>
      </c>
      <c r="AF65" s="110">
        <v>2.62701031</v>
      </c>
      <c r="AG65" s="110">
        <v>2.74527771</v>
      </c>
      <c r="AH65" s="110">
        <v>2.77348154</v>
      </c>
      <c r="AI65" s="110">
        <v>2.93473857</v>
      </c>
      <c r="AJ65" s="110">
        <v>3.25338826</v>
      </c>
      <c r="AK65" s="110">
        <v>3.5719049</v>
      </c>
      <c r="AL65" s="110">
        <v>4.13730151</v>
      </c>
    </row>
    <row r="66" spans="1:38" ht="15" customHeight="1">
      <c r="A66" s="104"/>
      <c r="B66" s="105" t="s">
        <v>171</v>
      </c>
      <c r="C66" s="106"/>
      <c r="D66" s="110">
        <v>13.97002841</v>
      </c>
      <c r="E66" s="110">
        <v>14.39561121</v>
      </c>
      <c r="F66" s="110">
        <v>14.31404443</v>
      </c>
      <c r="G66" s="110">
        <v>14.08045895</v>
      </c>
      <c r="H66" s="110">
        <v>14.53419091</v>
      </c>
      <c r="I66" s="110">
        <v>14.58010376</v>
      </c>
      <c r="J66" s="110">
        <v>14.77552718</v>
      </c>
      <c r="K66" s="110">
        <v>15.19580779</v>
      </c>
      <c r="L66" s="110">
        <v>10.86062084</v>
      </c>
      <c r="M66" s="110">
        <v>11.04449406</v>
      </c>
      <c r="N66" s="110">
        <v>11.36285408</v>
      </c>
      <c r="O66" s="110">
        <v>11.45504647</v>
      </c>
      <c r="P66" s="110">
        <v>11.71477017</v>
      </c>
      <c r="Q66" s="110">
        <v>11.84458245</v>
      </c>
      <c r="R66" s="110">
        <v>11.85824047</v>
      </c>
      <c r="S66" s="110">
        <v>11.92664873</v>
      </c>
      <c r="T66" s="110">
        <v>11.340026</v>
      </c>
      <c r="U66" s="110">
        <v>11.70847941</v>
      </c>
      <c r="V66" s="110">
        <v>11.38648346</v>
      </c>
      <c r="W66" s="110">
        <v>11.54108156</v>
      </c>
      <c r="X66" s="110">
        <v>12.29213898</v>
      </c>
      <c r="Y66" s="110">
        <v>12.00858924</v>
      </c>
      <c r="Z66" s="110">
        <v>11.97428912</v>
      </c>
      <c r="AA66" s="110">
        <v>17.63963655</v>
      </c>
      <c r="AB66" s="110">
        <v>17.79267435</v>
      </c>
      <c r="AC66" s="110">
        <v>18.30879836</v>
      </c>
      <c r="AD66" s="110">
        <v>17.85710024</v>
      </c>
      <c r="AE66" s="110">
        <v>17.94463682</v>
      </c>
      <c r="AF66" s="110">
        <v>18.63677825</v>
      </c>
      <c r="AG66" s="110">
        <v>18.2871088</v>
      </c>
      <c r="AH66" s="110">
        <v>18.35584118</v>
      </c>
      <c r="AI66" s="110">
        <v>17.97231684</v>
      </c>
      <c r="AJ66" s="110">
        <v>17.60687498</v>
      </c>
      <c r="AK66" s="110">
        <v>17.42009906</v>
      </c>
      <c r="AL66" s="110">
        <v>17.78364001</v>
      </c>
    </row>
    <row r="67" spans="1:38" ht="15" customHeight="1">
      <c r="A67" s="104"/>
      <c r="B67" s="105"/>
      <c r="C67" s="106" t="s">
        <v>51</v>
      </c>
      <c r="D67" s="110">
        <v>0.36799593</v>
      </c>
      <c r="E67" s="110">
        <v>0.42179693</v>
      </c>
      <c r="F67" s="110">
        <v>0.315122</v>
      </c>
      <c r="G67" s="110">
        <v>0.28420994</v>
      </c>
      <c r="H67" s="110">
        <v>0.28251528</v>
      </c>
      <c r="I67" s="110">
        <v>0.28410665</v>
      </c>
      <c r="J67" s="110">
        <v>0.31037145</v>
      </c>
      <c r="K67" s="110">
        <v>0.30237354</v>
      </c>
      <c r="L67" s="110">
        <v>0.29769547</v>
      </c>
      <c r="M67" s="110">
        <v>0.31332863</v>
      </c>
      <c r="N67" s="110">
        <v>0.26986774</v>
      </c>
      <c r="O67" s="110">
        <v>0.28421698</v>
      </c>
      <c r="P67" s="110">
        <v>0.29188707</v>
      </c>
      <c r="Q67" s="110">
        <v>0.33405097</v>
      </c>
      <c r="R67" s="110">
        <v>0.27489418</v>
      </c>
      <c r="S67" s="110">
        <v>0.24713906</v>
      </c>
      <c r="T67" s="110">
        <v>0.24607496</v>
      </c>
      <c r="U67" s="110">
        <v>0.30245698</v>
      </c>
      <c r="V67" s="110">
        <v>0.27808168</v>
      </c>
      <c r="W67" s="110">
        <v>0.26601344</v>
      </c>
      <c r="X67" s="110">
        <v>0.27591978</v>
      </c>
      <c r="Y67" s="110">
        <v>0.28188787</v>
      </c>
      <c r="Z67" s="110">
        <v>0.26004766</v>
      </c>
      <c r="AA67" s="110">
        <v>0.3219021</v>
      </c>
      <c r="AB67" s="110">
        <v>0.26514903</v>
      </c>
      <c r="AC67" s="110">
        <v>0.30043053</v>
      </c>
      <c r="AD67" s="110">
        <v>0.23007053</v>
      </c>
      <c r="AE67" s="110">
        <v>0.28358245</v>
      </c>
      <c r="AF67" s="110">
        <v>0.25879097</v>
      </c>
      <c r="AG67" s="110">
        <v>0.28876104</v>
      </c>
      <c r="AH67" s="110">
        <v>0.26733535</v>
      </c>
      <c r="AI67" s="110">
        <v>0.16791776</v>
      </c>
      <c r="AJ67" s="110">
        <v>0.18771831</v>
      </c>
      <c r="AK67" s="110">
        <v>0.19989586</v>
      </c>
      <c r="AL67" s="110">
        <v>0.24607457</v>
      </c>
    </row>
    <row r="68" spans="1:38" ht="15" customHeight="1">
      <c r="A68" s="104"/>
      <c r="B68" s="105"/>
      <c r="C68" s="106" t="s">
        <v>52</v>
      </c>
      <c r="D68" s="110">
        <v>13.28811722</v>
      </c>
      <c r="E68" s="110">
        <v>13.64955079</v>
      </c>
      <c r="F68" s="110">
        <v>13.68675781</v>
      </c>
      <c r="G68" s="110">
        <v>13.46127046</v>
      </c>
      <c r="H68" s="110">
        <v>13.94529795</v>
      </c>
      <c r="I68" s="110">
        <v>13.96333456</v>
      </c>
      <c r="J68" s="110">
        <v>14.08160682</v>
      </c>
      <c r="K68" s="110">
        <v>14.45804504</v>
      </c>
      <c r="L68" s="110">
        <v>10.23761654</v>
      </c>
      <c r="M68" s="110">
        <v>10.4308453</v>
      </c>
      <c r="N68" s="110">
        <v>10.71671413</v>
      </c>
      <c r="O68" s="110">
        <v>10.79865666</v>
      </c>
      <c r="P68" s="110">
        <v>11.05922245</v>
      </c>
      <c r="Q68" s="110">
        <v>11.18918437</v>
      </c>
      <c r="R68" s="110">
        <v>11.27586256</v>
      </c>
      <c r="S68" s="110">
        <v>11.31922484</v>
      </c>
      <c r="T68" s="110">
        <v>10.75321949</v>
      </c>
      <c r="U68" s="110">
        <v>11.03810148</v>
      </c>
      <c r="V68" s="110">
        <v>10.76549008</v>
      </c>
      <c r="W68" s="110">
        <v>10.91486216</v>
      </c>
      <c r="X68" s="110">
        <v>11.64121172</v>
      </c>
      <c r="Y68" s="110">
        <v>11.33645972</v>
      </c>
      <c r="Z68" s="110">
        <v>11.3475351</v>
      </c>
      <c r="AA68" s="110">
        <v>16.73600382</v>
      </c>
      <c r="AB68" s="110">
        <v>16.95553583</v>
      </c>
      <c r="AC68" s="110">
        <v>17.40627599</v>
      </c>
      <c r="AD68" s="110">
        <v>17.01444996</v>
      </c>
      <c r="AE68" s="110">
        <v>16.97167291</v>
      </c>
      <c r="AF68" s="110">
        <v>17.56853331</v>
      </c>
      <c r="AG68" s="110">
        <v>17.15956865</v>
      </c>
      <c r="AH68" s="110">
        <v>17.23750944</v>
      </c>
      <c r="AI68" s="110">
        <v>16.91502512</v>
      </c>
      <c r="AJ68" s="110">
        <v>16.47839681</v>
      </c>
      <c r="AK68" s="110">
        <v>16.22633382</v>
      </c>
      <c r="AL68" s="110">
        <v>16.38329236</v>
      </c>
    </row>
    <row r="69" spans="1:38" ht="15" customHeight="1">
      <c r="A69" s="104"/>
      <c r="B69" s="105"/>
      <c r="C69" s="106" t="s">
        <v>815</v>
      </c>
      <c r="D69" s="110">
        <v>0.31391526</v>
      </c>
      <c r="E69" s="110">
        <v>0.32426349</v>
      </c>
      <c r="F69" s="110">
        <v>0.31216462</v>
      </c>
      <c r="G69" s="110">
        <v>0.33497855</v>
      </c>
      <c r="H69" s="110">
        <v>0.30637768</v>
      </c>
      <c r="I69" s="110">
        <v>0.33266255</v>
      </c>
      <c r="J69" s="110">
        <v>0.38354891</v>
      </c>
      <c r="K69" s="110">
        <v>0.43538921</v>
      </c>
      <c r="L69" s="110">
        <v>0.32530883</v>
      </c>
      <c r="M69" s="110">
        <v>0.30032013</v>
      </c>
      <c r="N69" s="110">
        <v>0.37627221</v>
      </c>
      <c r="O69" s="110">
        <v>0.37217283</v>
      </c>
      <c r="P69" s="110">
        <v>0.36366065</v>
      </c>
      <c r="Q69" s="110">
        <v>0.32134711</v>
      </c>
      <c r="R69" s="110">
        <v>0.30748373</v>
      </c>
      <c r="S69" s="110">
        <v>0.36028483</v>
      </c>
      <c r="T69" s="110">
        <v>0.34073155</v>
      </c>
      <c r="U69" s="110">
        <v>0.36792095</v>
      </c>
      <c r="V69" s="110">
        <v>0.3429117</v>
      </c>
      <c r="W69" s="110">
        <v>0.36020596</v>
      </c>
      <c r="X69" s="110">
        <v>0.37500748</v>
      </c>
      <c r="Y69" s="110">
        <v>0.39024165</v>
      </c>
      <c r="Z69" s="110">
        <v>0.36670636</v>
      </c>
      <c r="AA69" s="110">
        <v>0.58173063</v>
      </c>
      <c r="AB69" s="110">
        <v>0.57198949</v>
      </c>
      <c r="AC69" s="110">
        <v>0.60209184</v>
      </c>
      <c r="AD69" s="110">
        <v>0.61257975</v>
      </c>
      <c r="AE69" s="110">
        <v>0.68938146</v>
      </c>
      <c r="AF69" s="110">
        <v>0.80945397</v>
      </c>
      <c r="AG69" s="110">
        <v>0.83877911</v>
      </c>
      <c r="AH69" s="110">
        <v>0.85099639</v>
      </c>
      <c r="AI69" s="110">
        <v>0.88937396</v>
      </c>
      <c r="AJ69" s="110">
        <v>0.94075986</v>
      </c>
      <c r="AK69" s="110">
        <v>0.99386938</v>
      </c>
      <c r="AL69" s="110">
        <v>1.15427308</v>
      </c>
    </row>
    <row r="70" spans="1:38" ht="15" customHeight="1">
      <c r="A70" s="104"/>
      <c r="B70" s="105" t="s">
        <v>130</v>
      </c>
      <c r="C70" s="106"/>
      <c r="D70" s="110">
        <v>40.37348302</v>
      </c>
      <c r="E70" s="110">
        <v>41.71452338</v>
      </c>
      <c r="F70" s="110">
        <v>41.48102539</v>
      </c>
      <c r="G70" s="110">
        <v>40.48053332</v>
      </c>
      <c r="H70" s="110">
        <v>41.16236631</v>
      </c>
      <c r="I70" s="110">
        <v>41.65635691</v>
      </c>
      <c r="J70" s="110">
        <v>43.6173601</v>
      </c>
      <c r="K70" s="110">
        <v>44.17105751</v>
      </c>
      <c r="L70" s="110">
        <v>44.82422858</v>
      </c>
      <c r="M70" s="110">
        <v>46.35437941</v>
      </c>
      <c r="N70" s="110">
        <v>47.55206188</v>
      </c>
      <c r="O70" s="110">
        <v>48.95396585</v>
      </c>
      <c r="P70" s="110">
        <v>49.27147743</v>
      </c>
      <c r="Q70" s="110">
        <v>49.61016471</v>
      </c>
      <c r="R70" s="110">
        <v>49.20118152</v>
      </c>
      <c r="S70" s="110">
        <v>54.10135357</v>
      </c>
      <c r="T70" s="110">
        <v>54.91683311</v>
      </c>
      <c r="U70" s="110">
        <v>58.31732069</v>
      </c>
      <c r="V70" s="110">
        <v>59.29686707</v>
      </c>
      <c r="W70" s="110">
        <v>62.6262991</v>
      </c>
      <c r="X70" s="110">
        <v>62.23323852</v>
      </c>
      <c r="Y70" s="110">
        <v>64.57984967</v>
      </c>
      <c r="Z70" s="110">
        <v>63.44811742</v>
      </c>
      <c r="AA70" s="110">
        <v>60.61631879</v>
      </c>
      <c r="AB70" s="110">
        <v>60.41289652</v>
      </c>
      <c r="AC70" s="110">
        <v>60.5693749</v>
      </c>
      <c r="AD70" s="110">
        <v>59.42573375</v>
      </c>
      <c r="AE70" s="110">
        <v>58.54496108</v>
      </c>
      <c r="AF70" s="110">
        <v>60.84888587</v>
      </c>
      <c r="AG70" s="110">
        <v>59.23958127</v>
      </c>
      <c r="AH70" s="110">
        <v>55.60493349</v>
      </c>
      <c r="AI70" s="110">
        <v>55.17212308</v>
      </c>
      <c r="AJ70" s="110">
        <v>55.77492967</v>
      </c>
      <c r="AK70" s="110">
        <v>56.65362877</v>
      </c>
      <c r="AL70" s="110">
        <v>61.2780669</v>
      </c>
    </row>
    <row r="71" spans="1:38" ht="15" customHeight="1">
      <c r="A71" s="104"/>
      <c r="B71" s="105"/>
      <c r="C71" s="106" t="s">
        <v>51</v>
      </c>
      <c r="D71" s="110">
        <v>2.40907909</v>
      </c>
      <c r="E71" s="110">
        <v>2.24543792</v>
      </c>
      <c r="F71" s="110">
        <v>1.8800505</v>
      </c>
      <c r="G71" s="110">
        <v>1.59016637</v>
      </c>
      <c r="H71" s="110">
        <v>1.67401647</v>
      </c>
      <c r="I71" s="110">
        <v>1.74646033</v>
      </c>
      <c r="J71" s="110">
        <v>1.71723347</v>
      </c>
      <c r="K71" s="110">
        <v>1.77626118</v>
      </c>
      <c r="L71" s="110">
        <v>2.26811249</v>
      </c>
      <c r="M71" s="110">
        <v>2.47885313</v>
      </c>
      <c r="N71" s="110">
        <v>2.44843477</v>
      </c>
      <c r="O71" s="110">
        <v>2.34987458</v>
      </c>
      <c r="P71" s="110">
        <v>2.12279372</v>
      </c>
      <c r="Q71" s="110">
        <v>2.03705665</v>
      </c>
      <c r="R71" s="110">
        <v>2.23976589</v>
      </c>
      <c r="S71" s="110">
        <v>2.72635797</v>
      </c>
      <c r="T71" s="110">
        <v>2.68430318</v>
      </c>
      <c r="U71" s="110">
        <v>3.11719942</v>
      </c>
      <c r="V71" s="110">
        <v>3.01888575</v>
      </c>
      <c r="W71" s="110">
        <v>3.34272603</v>
      </c>
      <c r="X71" s="110">
        <v>3.20378304</v>
      </c>
      <c r="Y71" s="110">
        <v>3.59558677</v>
      </c>
      <c r="Z71" s="110">
        <v>2.96670511</v>
      </c>
      <c r="AA71" s="110">
        <v>2.59602955</v>
      </c>
      <c r="AB71" s="110">
        <v>2.3220171</v>
      </c>
      <c r="AC71" s="110">
        <v>2.38503218</v>
      </c>
      <c r="AD71" s="110">
        <v>2.2392068</v>
      </c>
      <c r="AE71" s="110">
        <v>2.32670063</v>
      </c>
      <c r="AF71" s="110">
        <v>2.23033859</v>
      </c>
      <c r="AG71" s="110">
        <v>2.08245747</v>
      </c>
      <c r="AH71" s="110">
        <v>1.78015734</v>
      </c>
      <c r="AI71" s="110">
        <v>1.51034571</v>
      </c>
      <c r="AJ71" s="110">
        <v>1.49636422</v>
      </c>
      <c r="AK71" s="110">
        <v>1.58342924</v>
      </c>
      <c r="AL71" s="110">
        <v>1.86833225</v>
      </c>
    </row>
    <row r="72" spans="1:38" ht="15" customHeight="1">
      <c r="A72" s="104"/>
      <c r="B72" s="105"/>
      <c r="C72" s="106" t="s">
        <v>52</v>
      </c>
      <c r="D72" s="110">
        <v>37.31792208</v>
      </c>
      <c r="E72" s="110">
        <v>38.75075867</v>
      </c>
      <c r="F72" s="110">
        <v>38.82398497</v>
      </c>
      <c r="G72" s="110">
        <v>38.11993248</v>
      </c>
      <c r="H72" s="110">
        <v>38.73695656</v>
      </c>
      <c r="I72" s="110">
        <v>39.19492782</v>
      </c>
      <c r="J72" s="110">
        <v>41.15301103</v>
      </c>
      <c r="K72" s="110">
        <v>41.58110393</v>
      </c>
      <c r="L72" s="110">
        <v>41.68227978</v>
      </c>
      <c r="M72" s="110">
        <v>42.94262657</v>
      </c>
      <c r="N72" s="110">
        <v>44.09240801</v>
      </c>
      <c r="O72" s="110">
        <v>45.56052857</v>
      </c>
      <c r="P72" s="110">
        <v>46.20127819</v>
      </c>
      <c r="Q72" s="110">
        <v>46.60557944</v>
      </c>
      <c r="R72" s="110">
        <v>45.98223376</v>
      </c>
      <c r="S72" s="110">
        <v>50.23084347</v>
      </c>
      <c r="T72" s="110">
        <v>51.04000864</v>
      </c>
      <c r="U72" s="110">
        <v>54.0460794</v>
      </c>
      <c r="V72" s="110">
        <v>55.10442406</v>
      </c>
      <c r="W72" s="110">
        <v>57.89018606</v>
      </c>
      <c r="X72" s="110">
        <v>57.74949979</v>
      </c>
      <c r="Y72" s="110">
        <v>59.57673967</v>
      </c>
      <c r="Z72" s="110">
        <v>59.05806373</v>
      </c>
      <c r="AA72" s="110">
        <v>56.57825934</v>
      </c>
      <c r="AB72" s="110">
        <v>56.53359801</v>
      </c>
      <c r="AC72" s="110">
        <v>56.48078832</v>
      </c>
      <c r="AD72" s="110">
        <v>55.60067776</v>
      </c>
      <c r="AE72" s="110">
        <v>54.46666116</v>
      </c>
      <c r="AF72" s="110">
        <v>56.80099094</v>
      </c>
      <c r="AG72" s="110">
        <v>55.2506252</v>
      </c>
      <c r="AH72" s="110">
        <v>51.902291</v>
      </c>
      <c r="AI72" s="110">
        <v>51.61641276</v>
      </c>
      <c r="AJ72" s="110">
        <v>51.96593705</v>
      </c>
      <c r="AK72" s="110">
        <v>52.49216401</v>
      </c>
      <c r="AL72" s="110">
        <v>56.42670622</v>
      </c>
    </row>
    <row r="73" spans="1:38" ht="15" customHeight="1">
      <c r="A73" s="104"/>
      <c r="B73" s="105"/>
      <c r="C73" s="106" t="s">
        <v>815</v>
      </c>
      <c r="D73" s="110">
        <v>0.64648185</v>
      </c>
      <c r="E73" s="110">
        <v>0.71832679</v>
      </c>
      <c r="F73" s="110">
        <v>0.77698992</v>
      </c>
      <c r="G73" s="110">
        <v>0.77043447</v>
      </c>
      <c r="H73" s="110">
        <v>0.75139328</v>
      </c>
      <c r="I73" s="110">
        <v>0.71496876</v>
      </c>
      <c r="J73" s="110">
        <v>0.7471156</v>
      </c>
      <c r="K73" s="110">
        <v>0.8136924</v>
      </c>
      <c r="L73" s="110">
        <v>0.87383631</v>
      </c>
      <c r="M73" s="110">
        <v>0.93289971</v>
      </c>
      <c r="N73" s="110">
        <v>1.0112191</v>
      </c>
      <c r="O73" s="110">
        <v>1.0435627</v>
      </c>
      <c r="P73" s="110">
        <v>0.94740552</v>
      </c>
      <c r="Q73" s="110">
        <v>0.96752862</v>
      </c>
      <c r="R73" s="110">
        <v>0.97918187</v>
      </c>
      <c r="S73" s="110">
        <v>1.14415213</v>
      </c>
      <c r="T73" s="110">
        <v>1.19252129</v>
      </c>
      <c r="U73" s="110">
        <v>1.15404187</v>
      </c>
      <c r="V73" s="110">
        <v>1.17355726</v>
      </c>
      <c r="W73" s="110">
        <v>1.39338701</v>
      </c>
      <c r="X73" s="110">
        <v>1.27995569</v>
      </c>
      <c r="Y73" s="110">
        <v>1.40752323</v>
      </c>
      <c r="Z73" s="110">
        <v>1.42334858</v>
      </c>
      <c r="AA73" s="110">
        <v>1.4420299</v>
      </c>
      <c r="AB73" s="110">
        <v>1.55728141</v>
      </c>
      <c r="AC73" s="110">
        <v>1.7035544</v>
      </c>
      <c r="AD73" s="110">
        <v>1.58584919</v>
      </c>
      <c r="AE73" s="110">
        <v>1.75159929</v>
      </c>
      <c r="AF73" s="110">
        <v>1.81755634</v>
      </c>
      <c r="AG73" s="110">
        <v>1.9064986</v>
      </c>
      <c r="AH73" s="110">
        <v>1.92248515</v>
      </c>
      <c r="AI73" s="110">
        <v>2.04536461</v>
      </c>
      <c r="AJ73" s="110">
        <v>2.3126284</v>
      </c>
      <c r="AK73" s="110">
        <v>2.57803552</v>
      </c>
      <c r="AL73" s="110">
        <v>2.98302843</v>
      </c>
    </row>
    <row r="74" spans="4:38" ht="8.25" customHeight="1">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row>
    <row r="75" spans="1:38" ht="31.5" customHeight="1">
      <c r="A75" s="150" t="s">
        <v>84</v>
      </c>
      <c r="B75" s="150"/>
      <c r="C75" s="150"/>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row>
    <row r="76" spans="1:38" ht="15" customHeight="1">
      <c r="A76" s="104"/>
      <c r="B76" s="105" t="s">
        <v>129</v>
      </c>
      <c r="C76" s="106"/>
      <c r="D76" s="110">
        <v>46.24831206</v>
      </c>
      <c r="E76" s="110">
        <v>47.3127204</v>
      </c>
      <c r="F76" s="110">
        <v>47.01232804</v>
      </c>
      <c r="G76" s="110">
        <v>46.09304086</v>
      </c>
      <c r="H76" s="110">
        <v>46.34654061</v>
      </c>
      <c r="I76" s="110">
        <v>46.65727283</v>
      </c>
      <c r="J76" s="110">
        <v>48.15869844</v>
      </c>
      <c r="K76" s="110">
        <v>48.69700176</v>
      </c>
      <c r="L76" s="110">
        <v>42.82647103</v>
      </c>
      <c r="M76" s="110">
        <v>43.86727974</v>
      </c>
      <c r="N76" s="110">
        <v>45.63331105</v>
      </c>
      <c r="O76" s="110">
        <v>46.12390636</v>
      </c>
      <c r="P76" s="110">
        <v>46.79060219</v>
      </c>
      <c r="Q76" s="110">
        <v>46.66428523</v>
      </c>
      <c r="R76" s="110">
        <v>46.77528032</v>
      </c>
      <c r="S76" s="110">
        <v>49.69181541</v>
      </c>
      <c r="T76" s="110">
        <v>50.67597634</v>
      </c>
      <c r="U76" s="110">
        <v>52.7036803</v>
      </c>
      <c r="V76" s="110">
        <v>53.45609139</v>
      </c>
      <c r="W76" s="110">
        <v>56.40135306</v>
      </c>
      <c r="X76" s="110">
        <v>57.70473936</v>
      </c>
      <c r="Y76" s="110">
        <v>58.84433447</v>
      </c>
      <c r="Z76" s="110">
        <v>57.69888956</v>
      </c>
      <c r="AA76" s="110">
        <v>61.05932091</v>
      </c>
      <c r="AB76" s="110">
        <v>61.32294485</v>
      </c>
      <c r="AC76" s="110">
        <v>61.86376331</v>
      </c>
      <c r="AD76" s="110">
        <v>61.14031542</v>
      </c>
      <c r="AE76" s="110">
        <v>60.66160351</v>
      </c>
      <c r="AF76" s="110">
        <v>63.49982592</v>
      </c>
      <c r="AG76" s="110">
        <v>61.70381165</v>
      </c>
      <c r="AH76" s="110">
        <v>59.23351645</v>
      </c>
      <c r="AI76" s="110">
        <v>59.05486523</v>
      </c>
      <c r="AJ76" s="110">
        <v>59.34266658</v>
      </c>
      <c r="AK76" s="110">
        <v>59.92386575</v>
      </c>
      <c r="AL76" s="110">
        <v>62.81096744</v>
      </c>
    </row>
    <row r="77" spans="1:38" ht="15" customHeight="1">
      <c r="A77" s="104"/>
      <c r="B77" s="105"/>
      <c r="C77" s="106" t="s">
        <v>51</v>
      </c>
      <c r="D77" s="110">
        <v>1.30603206</v>
      </c>
      <c r="E77" s="110">
        <v>1.11149058</v>
      </c>
      <c r="F77" s="110">
        <v>0.82525351</v>
      </c>
      <c r="G77" s="110">
        <v>0.66380013</v>
      </c>
      <c r="H77" s="110">
        <v>0.57204652</v>
      </c>
      <c r="I77" s="110">
        <v>0.62386292</v>
      </c>
      <c r="J77" s="110">
        <v>0.61855853</v>
      </c>
      <c r="K77" s="110">
        <v>0.58447686</v>
      </c>
      <c r="L77" s="110">
        <v>0.53538776</v>
      </c>
      <c r="M77" s="110">
        <v>0.57992686</v>
      </c>
      <c r="N77" s="110">
        <v>0.55516492</v>
      </c>
      <c r="O77" s="110">
        <v>0.48380119</v>
      </c>
      <c r="P77" s="110">
        <v>0.42043429</v>
      </c>
      <c r="Q77" s="110">
        <v>0.34055999</v>
      </c>
      <c r="R77" s="110">
        <v>0.30486465</v>
      </c>
      <c r="S77" s="110">
        <v>0.41747366</v>
      </c>
      <c r="T77" s="110">
        <v>0.38918956</v>
      </c>
      <c r="U77" s="110">
        <v>0.52075112</v>
      </c>
      <c r="V77" s="110">
        <v>0.5359189</v>
      </c>
      <c r="W77" s="110">
        <v>0.5696834</v>
      </c>
      <c r="X77" s="110">
        <v>0.59717885</v>
      </c>
      <c r="Y77" s="110">
        <v>0.71618116</v>
      </c>
      <c r="Z77" s="110">
        <v>0.54727242</v>
      </c>
      <c r="AA77" s="110">
        <v>0.51435645</v>
      </c>
      <c r="AB77" s="110">
        <v>0.46569123</v>
      </c>
      <c r="AC77" s="110">
        <v>0.44537261</v>
      </c>
      <c r="AD77" s="110">
        <v>0.41238448</v>
      </c>
      <c r="AE77" s="110">
        <v>0.56534552</v>
      </c>
      <c r="AF77" s="110">
        <v>0.51148763</v>
      </c>
      <c r="AG77" s="110">
        <v>0.46751952</v>
      </c>
      <c r="AH77" s="110">
        <v>0.3631871</v>
      </c>
      <c r="AI77" s="110">
        <v>0.30118296</v>
      </c>
      <c r="AJ77" s="110">
        <v>0.32305194</v>
      </c>
      <c r="AK77" s="110">
        <v>0.34458593</v>
      </c>
      <c r="AL77" s="110">
        <v>0.45770927</v>
      </c>
    </row>
    <row r="78" spans="1:38" ht="15" customHeight="1">
      <c r="A78" s="104"/>
      <c r="B78" s="105"/>
      <c r="C78" s="106" t="s">
        <v>52</v>
      </c>
      <c r="D78" s="110">
        <v>44.23312539</v>
      </c>
      <c r="E78" s="110">
        <v>45.43489756</v>
      </c>
      <c r="F78" s="110">
        <v>45.39683997</v>
      </c>
      <c r="G78" s="110">
        <v>44.60671431</v>
      </c>
      <c r="H78" s="110">
        <v>45.05326323</v>
      </c>
      <c r="I78" s="110">
        <v>45.31470308</v>
      </c>
      <c r="J78" s="110">
        <v>46.78644442</v>
      </c>
      <c r="K78" s="110">
        <v>47.2595214</v>
      </c>
      <c r="L78" s="110">
        <v>41.49834579</v>
      </c>
      <c r="M78" s="110">
        <v>42.47886892</v>
      </c>
      <c r="N78" s="110">
        <v>44.15788681</v>
      </c>
      <c r="O78" s="110">
        <v>44.74503292</v>
      </c>
      <c r="P78" s="110">
        <v>45.54283958</v>
      </c>
      <c r="Q78" s="110">
        <v>45.51295376</v>
      </c>
      <c r="R78" s="110">
        <v>45.59081539</v>
      </c>
      <c r="S78" s="110">
        <v>48.38256025</v>
      </c>
      <c r="T78" s="110">
        <v>49.32390646</v>
      </c>
      <c r="U78" s="110">
        <v>51.2459094</v>
      </c>
      <c r="V78" s="110">
        <v>51.98808138</v>
      </c>
      <c r="W78" s="110">
        <v>54.78404587</v>
      </c>
      <c r="X78" s="110">
        <v>56.0523544</v>
      </c>
      <c r="Y78" s="110">
        <v>57.00181815</v>
      </c>
      <c r="Z78" s="110">
        <v>56.05519606</v>
      </c>
      <c r="AA78" s="110">
        <v>59.23037512</v>
      </c>
      <c r="AB78" s="110">
        <v>59.48803446</v>
      </c>
      <c r="AC78" s="110">
        <v>59.89870692</v>
      </c>
      <c r="AD78" s="110">
        <v>59.17201164</v>
      </c>
      <c r="AE78" s="110">
        <v>58.44789624</v>
      </c>
      <c r="AF78" s="110">
        <v>61.08988885</v>
      </c>
      <c r="AG78" s="110">
        <v>59.27489608</v>
      </c>
      <c r="AH78" s="110">
        <v>56.77968511</v>
      </c>
      <c r="AI78" s="110">
        <v>56.58487362</v>
      </c>
      <c r="AJ78" s="110">
        <v>56.55705943</v>
      </c>
      <c r="AK78" s="110">
        <v>56.85798598</v>
      </c>
      <c r="AL78" s="110">
        <v>59.37423765</v>
      </c>
    </row>
    <row r="79" spans="1:38" ht="15" customHeight="1">
      <c r="A79" s="104"/>
      <c r="B79" s="105"/>
      <c r="C79" s="106" t="s">
        <v>815</v>
      </c>
      <c r="D79" s="110">
        <v>0.70915461</v>
      </c>
      <c r="E79" s="110">
        <v>0.76633226</v>
      </c>
      <c r="F79" s="110">
        <v>0.79023456</v>
      </c>
      <c r="G79" s="110">
        <v>0.82252642</v>
      </c>
      <c r="H79" s="110">
        <v>0.72123086</v>
      </c>
      <c r="I79" s="110">
        <v>0.71870683</v>
      </c>
      <c r="J79" s="110">
        <v>0.75369549</v>
      </c>
      <c r="K79" s="110">
        <v>0.8530035</v>
      </c>
      <c r="L79" s="110">
        <v>0.79273748</v>
      </c>
      <c r="M79" s="110">
        <v>0.80848396</v>
      </c>
      <c r="N79" s="110">
        <v>0.92025932</v>
      </c>
      <c r="O79" s="110">
        <v>0.89507225</v>
      </c>
      <c r="P79" s="110">
        <v>0.82732832</v>
      </c>
      <c r="Q79" s="110">
        <v>0.81077148</v>
      </c>
      <c r="R79" s="110">
        <v>0.87960028</v>
      </c>
      <c r="S79" s="110">
        <v>0.8917815</v>
      </c>
      <c r="T79" s="110">
        <v>0.96288032</v>
      </c>
      <c r="U79" s="110">
        <v>0.93701978</v>
      </c>
      <c r="V79" s="110">
        <v>0.93209111</v>
      </c>
      <c r="W79" s="110">
        <v>1.04762379</v>
      </c>
      <c r="X79" s="110">
        <v>1.05520611</v>
      </c>
      <c r="Y79" s="110">
        <v>1.12633516</v>
      </c>
      <c r="Z79" s="110">
        <v>1.09642108</v>
      </c>
      <c r="AA79" s="110">
        <v>1.31458934</v>
      </c>
      <c r="AB79" s="110">
        <v>1.36921916</v>
      </c>
      <c r="AC79" s="110">
        <v>1.51968378</v>
      </c>
      <c r="AD79" s="110">
        <v>1.5559193</v>
      </c>
      <c r="AE79" s="110">
        <v>1.64836175</v>
      </c>
      <c r="AF79" s="110">
        <v>1.89844944</v>
      </c>
      <c r="AG79" s="110">
        <v>1.96139605</v>
      </c>
      <c r="AH79" s="110">
        <v>2.09064424</v>
      </c>
      <c r="AI79" s="110">
        <v>2.16880865</v>
      </c>
      <c r="AJ79" s="110">
        <v>2.46255521</v>
      </c>
      <c r="AK79" s="110">
        <v>2.72129384</v>
      </c>
      <c r="AL79" s="110">
        <v>2.97902052</v>
      </c>
    </row>
    <row r="80" spans="1:38" ht="15" customHeight="1">
      <c r="A80" s="104"/>
      <c r="B80" s="105" t="s">
        <v>171</v>
      </c>
      <c r="C80" s="106"/>
      <c r="D80" s="110">
        <v>12.46696606</v>
      </c>
      <c r="E80" s="110">
        <v>12.70004913</v>
      </c>
      <c r="F80" s="110">
        <v>12.76092751</v>
      </c>
      <c r="G80" s="110">
        <v>12.55105523</v>
      </c>
      <c r="H80" s="110">
        <v>12.84418601</v>
      </c>
      <c r="I80" s="110">
        <v>12.92001695</v>
      </c>
      <c r="J80" s="110">
        <v>12.92251436</v>
      </c>
      <c r="K80" s="110">
        <v>13.29634806</v>
      </c>
      <c r="L80" s="110">
        <v>8.99356319</v>
      </c>
      <c r="M80" s="110">
        <v>9.17865254</v>
      </c>
      <c r="N80" s="110">
        <v>9.50170248</v>
      </c>
      <c r="O80" s="110">
        <v>9.52418348</v>
      </c>
      <c r="P80" s="110">
        <v>9.67083067</v>
      </c>
      <c r="Q80" s="110">
        <v>9.74499775</v>
      </c>
      <c r="R80" s="110">
        <v>9.88126228</v>
      </c>
      <c r="S80" s="110">
        <v>10.00946745</v>
      </c>
      <c r="T80" s="110">
        <v>9.55142307</v>
      </c>
      <c r="U80" s="110">
        <v>9.79952074</v>
      </c>
      <c r="V80" s="110">
        <v>9.46227765</v>
      </c>
      <c r="W80" s="110">
        <v>9.7935526</v>
      </c>
      <c r="X80" s="110">
        <v>10.50353414</v>
      </c>
      <c r="Y80" s="110">
        <v>10.30355355</v>
      </c>
      <c r="Z80" s="110">
        <v>10.1439452</v>
      </c>
      <c r="AA80" s="110">
        <v>15.41457501</v>
      </c>
      <c r="AB80" s="110">
        <v>15.61752163</v>
      </c>
      <c r="AC80" s="110">
        <v>16.03995914</v>
      </c>
      <c r="AD80" s="110">
        <v>15.73128141</v>
      </c>
      <c r="AE80" s="110">
        <v>15.80247937</v>
      </c>
      <c r="AF80" s="110">
        <v>16.56835182</v>
      </c>
      <c r="AG80" s="110">
        <v>16.07281283</v>
      </c>
      <c r="AH80" s="110">
        <v>16.17152138</v>
      </c>
      <c r="AI80" s="110">
        <v>15.84240126</v>
      </c>
      <c r="AJ80" s="110">
        <v>15.67667469</v>
      </c>
      <c r="AK80" s="110">
        <v>15.48148831</v>
      </c>
      <c r="AL80" s="110">
        <v>15.6265235</v>
      </c>
    </row>
    <row r="81" spans="1:38" ht="15" customHeight="1">
      <c r="A81" s="104"/>
      <c r="B81" s="105"/>
      <c r="C81" s="106" t="s">
        <v>51</v>
      </c>
      <c r="D81" s="110">
        <v>0.15368633</v>
      </c>
      <c r="E81" s="110">
        <v>0.11984581</v>
      </c>
      <c r="F81" s="110">
        <v>0.10017363</v>
      </c>
      <c r="G81" s="110">
        <v>0.08898302</v>
      </c>
      <c r="H81" s="110">
        <v>0.06920482</v>
      </c>
      <c r="I81" s="110">
        <v>0.07804359</v>
      </c>
      <c r="J81" s="110">
        <v>0.07297797</v>
      </c>
      <c r="K81" s="110">
        <v>0.05568072</v>
      </c>
      <c r="L81" s="110">
        <v>0.05296663</v>
      </c>
      <c r="M81" s="110">
        <v>0.03918419</v>
      </c>
      <c r="N81" s="110">
        <v>0.05119377</v>
      </c>
      <c r="O81" s="110">
        <v>0.03201871</v>
      </c>
      <c r="P81" s="110">
        <v>0.03400093</v>
      </c>
      <c r="Q81" s="110">
        <v>0.04031217</v>
      </c>
      <c r="R81" s="110">
        <v>0.02576612</v>
      </c>
      <c r="S81" s="110">
        <v>0.03045704</v>
      </c>
      <c r="T81" s="110">
        <v>0.02921731</v>
      </c>
      <c r="U81" s="110">
        <v>0.04035432</v>
      </c>
      <c r="V81" s="110">
        <v>0.02211836</v>
      </c>
      <c r="W81" s="110">
        <v>0.02604225</v>
      </c>
      <c r="X81" s="110">
        <v>0.07684807</v>
      </c>
      <c r="Y81" s="110">
        <v>0.07743537</v>
      </c>
      <c r="Z81" s="110">
        <v>0.05150717</v>
      </c>
      <c r="AA81" s="110">
        <v>0.05580548</v>
      </c>
      <c r="AB81" s="110">
        <v>0.05658981</v>
      </c>
      <c r="AC81" s="110">
        <v>0.06792091</v>
      </c>
      <c r="AD81" s="110">
        <v>0.04908339</v>
      </c>
      <c r="AE81" s="110">
        <v>0.08597576</v>
      </c>
      <c r="AF81" s="110">
        <v>0.06904264</v>
      </c>
      <c r="AG81" s="110">
        <v>0.05945053</v>
      </c>
      <c r="AH81" s="110">
        <v>0.05635366</v>
      </c>
      <c r="AI81" s="110">
        <v>0.03478246</v>
      </c>
      <c r="AJ81" s="110">
        <v>0.05461546</v>
      </c>
      <c r="AK81" s="110">
        <v>0.05813378</v>
      </c>
      <c r="AL81" s="110">
        <v>0.08803976</v>
      </c>
    </row>
    <row r="82" spans="1:38" ht="15" customHeight="1">
      <c r="A82" s="104"/>
      <c r="B82" s="105"/>
      <c r="C82" s="106" t="s">
        <v>52</v>
      </c>
      <c r="D82" s="110">
        <v>12.06591146</v>
      </c>
      <c r="E82" s="110">
        <v>12.34016757</v>
      </c>
      <c r="F82" s="110">
        <v>12.43006616</v>
      </c>
      <c r="G82" s="110">
        <v>12.2087363</v>
      </c>
      <c r="H82" s="110">
        <v>12.56071882</v>
      </c>
      <c r="I82" s="110">
        <v>12.61486234</v>
      </c>
      <c r="J82" s="110">
        <v>12.58335885</v>
      </c>
      <c r="K82" s="110">
        <v>12.92815145</v>
      </c>
      <c r="L82" s="110">
        <v>8.72982179</v>
      </c>
      <c r="M82" s="110">
        <v>8.95032503</v>
      </c>
      <c r="N82" s="110">
        <v>9.19994435</v>
      </c>
      <c r="O82" s="110">
        <v>9.2450353</v>
      </c>
      <c r="P82" s="110">
        <v>9.40521139</v>
      </c>
      <c r="Q82" s="110">
        <v>9.48575171</v>
      </c>
      <c r="R82" s="110">
        <v>9.64549501</v>
      </c>
      <c r="S82" s="110">
        <v>9.76404744</v>
      </c>
      <c r="T82" s="110">
        <v>9.2887624</v>
      </c>
      <c r="U82" s="110">
        <v>9.5088411</v>
      </c>
      <c r="V82" s="110">
        <v>9.23779379</v>
      </c>
      <c r="W82" s="110">
        <v>9.54475586</v>
      </c>
      <c r="X82" s="110">
        <v>10.15965125</v>
      </c>
      <c r="Y82" s="110">
        <v>9.98055134</v>
      </c>
      <c r="Z82" s="110">
        <v>9.84626583</v>
      </c>
      <c r="AA82" s="110">
        <v>14.97177771</v>
      </c>
      <c r="AB82" s="110">
        <v>15.17419247</v>
      </c>
      <c r="AC82" s="110">
        <v>15.53047591</v>
      </c>
      <c r="AD82" s="110">
        <v>15.24067746</v>
      </c>
      <c r="AE82" s="110">
        <v>15.21482705</v>
      </c>
      <c r="AF82" s="110">
        <v>15.90285353</v>
      </c>
      <c r="AG82" s="110">
        <v>15.40053516</v>
      </c>
      <c r="AH82" s="110">
        <v>15.46374617</v>
      </c>
      <c r="AI82" s="110">
        <v>15.15047689</v>
      </c>
      <c r="AJ82" s="110">
        <v>14.89263052</v>
      </c>
      <c r="AK82" s="110">
        <v>14.64235034</v>
      </c>
      <c r="AL82" s="110">
        <v>14.66218845</v>
      </c>
    </row>
    <row r="83" spans="1:38" ht="15" customHeight="1">
      <c r="A83" s="104"/>
      <c r="B83" s="105"/>
      <c r="C83" s="106" t="s">
        <v>815</v>
      </c>
      <c r="D83" s="110">
        <v>0.24736827</v>
      </c>
      <c r="E83" s="110">
        <v>0.24003575</v>
      </c>
      <c r="F83" s="110">
        <v>0.23068772</v>
      </c>
      <c r="G83" s="110">
        <v>0.25333591</v>
      </c>
      <c r="H83" s="110">
        <v>0.21426237</v>
      </c>
      <c r="I83" s="110">
        <v>0.22711102</v>
      </c>
      <c r="J83" s="110">
        <v>0.26617754</v>
      </c>
      <c r="K83" s="110">
        <v>0.31251589</v>
      </c>
      <c r="L83" s="110">
        <v>0.21077477</v>
      </c>
      <c r="M83" s="110">
        <v>0.18914332</v>
      </c>
      <c r="N83" s="110">
        <v>0.25056436</v>
      </c>
      <c r="O83" s="110">
        <v>0.24712947</v>
      </c>
      <c r="P83" s="110">
        <v>0.23161835</v>
      </c>
      <c r="Q83" s="110">
        <v>0.21893387</v>
      </c>
      <c r="R83" s="110">
        <v>0.21000115</v>
      </c>
      <c r="S83" s="110">
        <v>0.21496297</v>
      </c>
      <c r="T83" s="110">
        <v>0.23344336</v>
      </c>
      <c r="U83" s="110">
        <v>0.25032532</v>
      </c>
      <c r="V83" s="110">
        <v>0.2023655</v>
      </c>
      <c r="W83" s="110">
        <v>0.22275449</v>
      </c>
      <c r="X83" s="110">
        <v>0.26703482</v>
      </c>
      <c r="Y83" s="110">
        <v>0.24556684</v>
      </c>
      <c r="Z83" s="110">
        <v>0.2461722</v>
      </c>
      <c r="AA83" s="110">
        <v>0.38699182</v>
      </c>
      <c r="AB83" s="110">
        <v>0.38673935</v>
      </c>
      <c r="AC83" s="110">
        <v>0.44156232</v>
      </c>
      <c r="AD83" s="110">
        <v>0.44152056</v>
      </c>
      <c r="AE83" s="110">
        <v>0.50167656</v>
      </c>
      <c r="AF83" s="110">
        <v>0.59645565</v>
      </c>
      <c r="AG83" s="110">
        <v>0.61282714</v>
      </c>
      <c r="AH83" s="110">
        <v>0.65142155</v>
      </c>
      <c r="AI83" s="110">
        <v>0.65714191</v>
      </c>
      <c r="AJ83" s="110">
        <v>0.72942871</v>
      </c>
      <c r="AK83" s="110">
        <v>0.78100419</v>
      </c>
      <c r="AL83" s="110">
        <v>0.87629529</v>
      </c>
    </row>
    <row r="84" spans="1:38" ht="15" customHeight="1">
      <c r="A84" s="104"/>
      <c r="B84" s="105" t="s">
        <v>130</v>
      </c>
      <c r="C84" s="106"/>
      <c r="D84" s="110">
        <v>33.781346</v>
      </c>
      <c r="E84" s="110">
        <v>34.61267127</v>
      </c>
      <c r="F84" s="110">
        <v>34.25140053</v>
      </c>
      <c r="G84" s="110">
        <v>33.54198563</v>
      </c>
      <c r="H84" s="110">
        <v>33.5023546</v>
      </c>
      <c r="I84" s="110">
        <v>33.73725588</v>
      </c>
      <c r="J84" s="110">
        <v>35.23618408</v>
      </c>
      <c r="K84" s="110">
        <v>35.4006537</v>
      </c>
      <c r="L84" s="110">
        <v>33.83290784</v>
      </c>
      <c r="M84" s="110">
        <v>34.6886272</v>
      </c>
      <c r="N84" s="110">
        <v>36.13160857</v>
      </c>
      <c r="O84" s="110">
        <v>36.59972288</v>
      </c>
      <c r="P84" s="110">
        <v>37.11977152</v>
      </c>
      <c r="Q84" s="110">
        <v>36.91928748</v>
      </c>
      <c r="R84" s="110">
        <v>36.89401804</v>
      </c>
      <c r="S84" s="110">
        <v>39.68234796</v>
      </c>
      <c r="T84" s="110">
        <v>41.12455327</v>
      </c>
      <c r="U84" s="110">
        <v>42.90415956</v>
      </c>
      <c r="V84" s="110">
        <v>43.99381374</v>
      </c>
      <c r="W84" s="110">
        <v>46.60780046</v>
      </c>
      <c r="X84" s="110">
        <v>47.20120522</v>
      </c>
      <c r="Y84" s="110">
        <v>48.54078092</v>
      </c>
      <c r="Z84" s="110">
        <v>47.55494436</v>
      </c>
      <c r="AA84" s="110">
        <v>45.6447459</v>
      </c>
      <c r="AB84" s="110">
        <v>45.70542322</v>
      </c>
      <c r="AC84" s="110">
        <v>45.82380417</v>
      </c>
      <c r="AD84" s="110">
        <v>45.40903401</v>
      </c>
      <c r="AE84" s="110">
        <v>44.85912414</v>
      </c>
      <c r="AF84" s="110">
        <v>46.9314741</v>
      </c>
      <c r="AG84" s="110">
        <v>45.63099882</v>
      </c>
      <c r="AH84" s="110">
        <v>43.06199507</v>
      </c>
      <c r="AI84" s="110">
        <v>43.21246397</v>
      </c>
      <c r="AJ84" s="110">
        <v>43.66599189</v>
      </c>
      <c r="AK84" s="110">
        <v>44.44237744</v>
      </c>
      <c r="AL84" s="110">
        <v>47.18444394</v>
      </c>
    </row>
    <row r="85" spans="1:38" ht="15" customHeight="1">
      <c r="A85" s="104"/>
      <c r="B85" s="105"/>
      <c r="C85" s="106" t="s">
        <v>51</v>
      </c>
      <c r="D85" s="110">
        <v>1.15234573</v>
      </c>
      <c r="E85" s="110">
        <v>0.99164477</v>
      </c>
      <c r="F85" s="110">
        <v>0.72507988</v>
      </c>
      <c r="G85" s="110">
        <v>0.57481711</v>
      </c>
      <c r="H85" s="110">
        <v>0.5028417</v>
      </c>
      <c r="I85" s="110">
        <v>0.54581933</v>
      </c>
      <c r="J85" s="110">
        <v>0.54558056</v>
      </c>
      <c r="K85" s="110">
        <v>0.52879614</v>
      </c>
      <c r="L85" s="110">
        <v>0.48242113</v>
      </c>
      <c r="M85" s="110">
        <v>0.54074267</v>
      </c>
      <c r="N85" s="110">
        <v>0.50397115</v>
      </c>
      <c r="O85" s="110">
        <v>0.45178248</v>
      </c>
      <c r="P85" s="110">
        <v>0.38643336</v>
      </c>
      <c r="Q85" s="110">
        <v>0.30024782</v>
      </c>
      <c r="R85" s="110">
        <v>0.27909853</v>
      </c>
      <c r="S85" s="110">
        <v>0.38701662</v>
      </c>
      <c r="T85" s="110">
        <v>0.35997225</v>
      </c>
      <c r="U85" s="110">
        <v>0.4803968</v>
      </c>
      <c r="V85" s="110">
        <v>0.51380054</v>
      </c>
      <c r="W85" s="110">
        <v>0.54364115</v>
      </c>
      <c r="X85" s="110">
        <v>0.52033078</v>
      </c>
      <c r="Y85" s="110">
        <v>0.63874579</v>
      </c>
      <c r="Z85" s="110">
        <v>0.49576525</v>
      </c>
      <c r="AA85" s="110">
        <v>0.45855097</v>
      </c>
      <c r="AB85" s="110">
        <v>0.40910142</v>
      </c>
      <c r="AC85" s="110">
        <v>0.3774517</v>
      </c>
      <c r="AD85" s="110">
        <v>0.36330109</v>
      </c>
      <c r="AE85" s="110">
        <v>0.47936976</v>
      </c>
      <c r="AF85" s="110">
        <v>0.44244499</v>
      </c>
      <c r="AG85" s="110">
        <v>0.40806899</v>
      </c>
      <c r="AH85" s="110">
        <v>0.30683344</v>
      </c>
      <c r="AI85" s="110">
        <v>0.2664005</v>
      </c>
      <c r="AJ85" s="110">
        <v>0.26843648</v>
      </c>
      <c r="AK85" s="110">
        <v>0.28645215</v>
      </c>
      <c r="AL85" s="110">
        <v>0.36966951</v>
      </c>
    </row>
    <row r="86" spans="1:38" ht="15" customHeight="1">
      <c r="A86" s="104"/>
      <c r="B86" s="105"/>
      <c r="C86" s="106" t="s">
        <v>52</v>
      </c>
      <c r="D86" s="110">
        <v>32.16721393</v>
      </c>
      <c r="E86" s="110">
        <v>33.09472999</v>
      </c>
      <c r="F86" s="110">
        <v>32.96677381</v>
      </c>
      <c r="G86" s="110">
        <v>32.39797801</v>
      </c>
      <c r="H86" s="110">
        <v>32.49254441</v>
      </c>
      <c r="I86" s="110">
        <v>32.69984074</v>
      </c>
      <c r="J86" s="110">
        <v>34.20308557</v>
      </c>
      <c r="K86" s="110">
        <v>34.33136995</v>
      </c>
      <c r="L86" s="110">
        <v>32.768524</v>
      </c>
      <c r="M86" s="110">
        <v>33.52854389</v>
      </c>
      <c r="N86" s="110">
        <v>34.95794246</v>
      </c>
      <c r="O86" s="110">
        <v>35.49999762</v>
      </c>
      <c r="P86" s="110">
        <v>36.13762819</v>
      </c>
      <c r="Q86" s="110">
        <v>36.02720205</v>
      </c>
      <c r="R86" s="110">
        <v>35.94532038</v>
      </c>
      <c r="S86" s="110">
        <v>38.61851281</v>
      </c>
      <c r="T86" s="110">
        <v>40.03514406</v>
      </c>
      <c r="U86" s="110">
        <v>41.7370683</v>
      </c>
      <c r="V86" s="110">
        <v>42.75028759</v>
      </c>
      <c r="W86" s="110">
        <v>45.23929001</v>
      </c>
      <c r="X86" s="110">
        <v>45.89270315</v>
      </c>
      <c r="Y86" s="110">
        <v>47.02126681</v>
      </c>
      <c r="Z86" s="110">
        <v>46.20893023</v>
      </c>
      <c r="AA86" s="110">
        <v>44.25859741</v>
      </c>
      <c r="AB86" s="110">
        <v>44.31384199</v>
      </c>
      <c r="AC86" s="110">
        <v>44.36823101</v>
      </c>
      <c r="AD86" s="110">
        <v>43.93133418</v>
      </c>
      <c r="AE86" s="110">
        <v>43.23306919</v>
      </c>
      <c r="AF86" s="110">
        <v>45.18703532</v>
      </c>
      <c r="AG86" s="110">
        <v>43.87436092</v>
      </c>
      <c r="AH86" s="110">
        <v>41.31593894</v>
      </c>
      <c r="AI86" s="110">
        <v>41.43439673</v>
      </c>
      <c r="AJ86" s="110">
        <v>41.66442891</v>
      </c>
      <c r="AK86" s="110">
        <v>42.21563564</v>
      </c>
      <c r="AL86" s="110">
        <v>44.7120492</v>
      </c>
    </row>
    <row r="87" spans="1:38" ht="15" customHeight="1">
      <c r="A87" s="104"/>
      <c r="B87" s="105"/>
      <c r="C87" s="106" t="s">
        <v>815</v>
      </c>
      <c r="D87" s="110">
        <v>0.46178634</v>
      </c>
      <c r="E87" s="110">
        <v>0.52629651</v>
      </c>
      <c r="F87" s="110">
        <v>0.55954684</v>
      </c>
      <c r="G87" s="110">
        <v>0.56919051</v>
      </c>
      <c r="H87" s="110">
        <v>0.50696849</v>
      </c>
      <c r="I87" s="110">
        <v>0.49159581</v>
      </c>
      <c r="J87" s="110">
        <v>0.48751795</v>
      </c>
      <c r="K87" s="110">
        <v>0.54048761</v>
      </c>
      <c r="L87" s="110">
        <v>0.58196271</v>
      </c>
      <c r="M87" s="110">
        <v>0.61934064</v>
      </c>
      <c r="N87" s="110">
        <v>0.66969496</v>
      </c>
      <c r="O87" s="110">
        <v>0.64794278</v>
      </c>
      <c r="P87" s="110">
        <v>0.59570997</v>
      </c>
      <c r="Q87" s="110">
        <v>0.59183761</v>
      </c>
      <c r="R87" s="110">
        <v>0.66959913</v>
      </c>
      <c r="S87" s="110">
        <v>0.67681853</v>
      </c>
      <c r="T87" s="110">
        <v>0.72943696</v>
      </c>
      <c r="U87" s="110">
        <v>0.68669446</v>
      </c>
      <c r="V87" s="110">
        <v>0.72972561</v>
      </c>
      <c r="W87" s="110">
        <v>0.8248693</v>
      </c>
      <c r="X87" s="110">
        <v>0.78817129</v>
      </c>
      <c r="Y87" s="110">
        <v>0.88076832</v>
      </c>
      <c r="Z87" s="110">
        <v>0.85024888</v>
      </c>
      <c r="AA87" s="110">
        <v>0.92759752</v>
      </c>
      <c r="AB87" s="110">
        <v>0.98247981</v>
      </c>
      <c r="AC87" s="110">
        <v>1.07812146</v>
      </c>
      <c r="AD87" s="110">
        <v>1.11439874</v>
      </c>
      <c r="AE87" s="110">
        <v>1.14668519</v>
      </c>
      <c r="AF87" s="110">
        <v>1.30199379</v>
      </c>
      <c r="AG87" s="110">
        <v>1.34856891</v>
      </c>
      <c r="AH87" s="110">
        <v>1.43922269</v>
      </c>
      <c r="AI87" s="110">
        <v>1.51166674</v>
      </c>
      <c r="AJ87" s="110">
        <v>1.7331265</v>
      </c>
      <c r="AK87" s="110">
        <v>1.94028965</v>
      </c>
      <c r="AL87" s="110">
        <v>2.10272523</v>
      </c>
    </row>
    <row r="88" ht="8.25" customHeight="1"/>
    <row r="89" spans="1:7" ht="15.75">
      <c r="A89" s="149" t="s">
        <v>95</v>
      </c>
      <c r="B89" s="149"/>
      <c r="C89" s="149"/>
      <c r="D89" s="93"/>
      <c r="E89" s="93"/>
      <c r="F89" s="93"/>
      <c r="G89" s="93"/>
    </row>
  </sheetData>
  <sheetProtection/>
  <mergeCells count="8">
    <mergeCell ref="A89:C89"/>
    <mergeCell ref="A75:C75"/>
    <mergeCell ref="A2:C2"/>
    <mergeCell ref="A3:C3"/>
    <mergeCell ref="A4:C4"/>
    <mergeCell ref="A6:C6"/>
    <mergeCell ref="A34:C34"/>
    <mergeCell ref="A61:C61"/>
  </mergeCells>
  <printOptions/>
  <pageMargins left="0.7" right="0.7" top="0.75" bottom="0.75" header="0.3" footer="0.3"/>
  <pageSetup fitToHeight="2" fitToWidth="12" horizontalDpi="600" verticalDpi="600" orientation="landscape" pageOrder="overThenDown" scale="62"/>
  <rowBreaks count="1" manualBreakCount="1">
    <brk id="46" max="37" man="1"/>
  </rowBreaks>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31">
      <selection activeCell="A46" sqref="A46:H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8" width="8.421875" style="43" customWidth="1"/>
    <col min="9" max="14" width="8.421875" style="31" customWidth="1"/>
    <col min="15" max="20" width="10.00390625" style="31" bestFit="1" customWidth="1"/>
    <col min="21" max="16384" width="8.421875" style="31" customWidth="1"/>
  </cols>
  <sheetData>
    <row r="1" ht="15">
      <c r="A1" s="2" t="s">
        <v>31</v>
      </c>
    </row>
    <row r="2" ht="15">
      <c r="A2" s="2" t="s">
        <v>196</v>
      </c>
    </row>
    <row r="3" spans="1:8" ht="15" customHeight="1">
      <c r="A3" s="158" t="s">
        <v>131</v>
      </c>
      <c r="B3" s="158"/>
      <c r="C3" s="158"/>
      <c r="D3" s="158"/>
      <c r="E3" s="158"/>
      <c r="F3" s="158"/>
      <c r="G3" s="158"/>
      <c r="H3" s="158"/>
    </row>
    <row r="4" spans="1:8" ht="30" customHeight="1">
      <c r="A4" s="44"/>
      <c r="B4" s="159" t="s">
        <v>172</v>
      </c>
      <c r="C4" s="159"/>
      <c r="D4" s="159"/>
      <c r="E4" s="159"/>
      <c r="F4" s="159"/>
      <c r="G4" s="159"/>
      <c r="H4" s="160" t="s">
        <v>173</v>
      </c>
    </row>
    <row r="5" spans="1:8" s="43" customFormat="1" ht="30" customHeight="1">
      <c r="A5" s="45" t="s">
        <v>0</v>
      </c>
      <c r="B5" s="120" t="s">
        <v>2</v>
      </c>
      <c r="C5" s="120" t="s">
        <v>3</v>
      </c>
      <c r="D5" s="120" t="s">
        <v>4</v>
      </c>
      <c r="E5" s="121" t="s">
        <v>141</v>
      </c>
      <c r="F5" s="120" t="s">
        <v>5</v>
      </c>
      <c r="G5" s="120" t="s">
        <v>6</v>
      </c>
      <c r="H5" s="161"/>
    </row>
    <row r="6" spans="1:21" ht="15">
      <c r="A6" s="47">
        <v>1975</v>
      </c>
      <c r="B6" s="23">
        <f>54.0857/100</f>
        <v>0.540857</v>
      </c>
      <c r="C6" s="23">
        <f>3.43372/100</f>
        <v>0.0343372</v>
      </c>
      <c r="D6" s="23">
        <f>8.4776/100</f>
        <v>0.084776</v>
      </c>
      <c r="E6" s="23">
        <f>11.2715/100</f>
        <v>0.112715</v>
      </c>
      <c r="F6" s="23">
        <f>18.8385/100</f>
        <v>0.188385</v>
      </c>
      <c r="G6" s="23">
        <f>3.89291/100</f>
        <v>0.0389291</v>
      </c>
      <c r="H6" s="24">
        <f>7.86/100</f>
        <v>0.0786</v>
      </c>
      <c r="O6" s="1"/>
      <c r="P6" s="1"/>
      <c r="Q6" s="1"/>
      <c r="R6" s="1"/>
      <c r="S6" s="1"/>
      <c r="T6" s="1"/>
      <c r="U6" s="48"/>
    </row>
    <row r="7" spans="1:20" ht="15">
      <c r="A7" s="49">
        <v>1976</v>
      </c>
      <c r="B7" s="50">
        <v>53.2576</v>
      </c>
      <c r="C7" s="50">
        <v>3.35079</v>
      </c>
      <c r="D7" s="50">
        <v>8.6827</v>
      </c>
      <c r="E7" s="50">
        <v>11.3055</v>
      </c>
      <c r="F7" s="50">
        <v>19.3501</v>
      </c>
      <c r="G7" s="50">
        <v>4.05341</v>
      </c>
      <c r="H7" s="51">
        <v>6.84</v>
      </c>
      <c r="O7" s="1"/>
      <c r="P7" s="1"/>
      <c r="Q7" s="1"/>
      <c r="R7" s="1"/>
      <c r="S7" s="1"/>
      <c r="T7" s="1"/>
    </row>
    <row r="8" spans="1:20" ht="15">
      <c r="A8" s="49">
        <v>1977</v>
      </c>
      <c r="B8" s="50">
        <v>53.38</v>
      </c>
      <c r="C8" s="50">
        <v>3.00178</v>
      </c>
      <c r="D8" s="50">
        <v>8.9246</v>
      </c>
      <c r="E8" s="50">
        <v>11.4855</v>
      </c>
      <c r="F8" s="50">
        <v>19.1964</v>
      </c>
      <c r="G8" s="50">
        <v>4.01175</v>
      </c>
      <c r="H8" s="51">
        <v>6.83</v>
      </c>
      <c r="O8" s="1"/>
      <c r="P8" s="1"/>
      <c r="Q8" s="1"/>
      <c r="R8" s="1"/>
      <c r="S8" s="1"/>
      <c r="T8" s="1"/>
    </row>
    <row r="9" spans="1:20" ht="15">
      <c r="A9" s="49">
        <v>1978</v>
      </c>
      <c r="B9" s="50">
        <v>53.4915</v>
      </c>
      <c r="C9" s="50">
        <v>2.85005</v>
      </c>
      <c r="D9" s="50">
        <v>8.7598</v>
      </c>
      <c r="E9" s="50">
        <v>10.4093</v>
      </c>
      <c r="F9" s="50">
        <v>20.7847</v>
      </c>
      <c r="G9" s="50">
        <v>3.70474</v>
      </c>
      <c r="H9" s="51">
        <v>9.06</v>
      </c>
      <c r="O9" s="1"/>
      <c r="P9" s="1"/>
      <c r="Q9" s="1"/>
      <c r="R9" s="1"/>
      <c r="S9" s="1"/>
      <c r="T9" s="1"/>
    </row>
    <row r="10" spans="1:20" ht="15">
      <c r="A10" s="49">
        <v>1979</v>
      </c>
      <c r="B10" s="50">
        <v>52.8326</v>
      </c>
      <c r="C10" s="50">
        <v>2.69024</v>
      </c>
      <c r="D10" s="50">
        <v>8.0987</v>
      </c>
      <c r="E10" s="50">
        <v>10.6575</v>
      </c>
      <c r="F10" s="50">
        <v>23.1576</v>
      </c>
      <c r="G10" s="50">
        <v>2.56345</v>
      </c>
      <c r="H10" s="51">
        <v>12.67</v>
      </c>
      <c r="O10" s="1"/>
      <c r="P10" s="1"/>
      <c r="Q10" s="1"/>
      <c r="R10" s="1"/>
      <c r="S10" s="1"/>
      <c r="T10" s="1"/>
    </row>
    <row r="11" spans="1:20" ht="15">
      <c r="A11" s="49">
        <v>1980</v>
      </c>
      <c r="B11" s="50">
        <v>52.6684</v>
      </c>
      <c r="C11" s="50">
        <v>2.54721</v>
      </c>
      <c r="D11" s="50">
        <v>8.3829</v>
      </c>
      <c r="E11" s="50">
        <v>10.7498</v>
      </c>
      <c r="F11" s="50">
        <v>23.1313</v>
      </c>
      <c r="G11" s="50">
        <v>2.52045</v>
      </c>
      <c r="H11" s="51">
        <v>15.26</v>
      </c>
      <c r="O11" s="1"/>
      <c r="P11" s="1"/>
      <c r="Q11" s="1"/>
      <c r="R11" s="1"/>
      <c r="S11" s="1"/>
      <c r="T11" s="1"/>
    </row>
    <row r="12" spans="1:20" ht="15">
      <c r="A12" s="49">
        <v>1981</v>
      </c>
      <c r="B12" s="50">
        <v>52.2333</v>
      </c>
      <c r="C12" s="50">
        <v>2.04131</v>
      </c>
      <c r="D12" s="50">
        <v>7.9725</v>
      </c>
      <c r="E12" s="50">
        <v>10.0908</v>
      </c>
      <c r="F12" s="50">
        <v>25.6014</v>
      </c>
      <c r="G12" s="50">
        <v>2.06072</v>
      </c>
      <c r="H12" s="51">
        <v>18.87</v>
      </c>
      <c r="O12" s="1"/>
      <c r="P12" s="1"/>
      <c r="Q12" s="1"/>
      <c r="R12" s="1"/>
      <c r="S12" s="1"/>
      <c r="T12" s="1"/>
    </row>
    <row r="13" spans="1:20" ht="15">
      <c r="A13" s="49">
        <v>1982</v>
      </c>
      <c r="B13" s="50">
        <v>52.3804</v>
      </c>
      <c r="C13" s="50">
        <v>1.81356</v>
      </c>
      <c r="D13" s="50">
        <v>7.5185</v>
      </c>
      <c r="E13" s="50">
        <v>10.0147</v>
      </c>
      <c r="F13" s="50">
        <v>26.3468</v>
      </c>
      <c r="G13" s="50">
        <v>1.92609</v>
      </c>
      <c r="H13" s="51">
        <v>14.85</v>
      </c>
      <c r="O13" s="1"/>
      <c r="P13" s="1"/>
      <c r="Q13" s="1"/>
      <c r="R13" s="1"/>
      <c r="S13" s="1"/>
      <c r="T13" s="1"/>
    </row>
    <row r="14" spans="1:20" ht="15">
      <c r="A14" s="49">
        <v>1983</v>
      </c>
      <c r="B14" s="50">
        <v>50.9618</v>
      </c>
      <c r="C14" s="50">
        <v>1.95811</v>
      </c>
      <c r="D14" s="50">
        <v>8.0716</v>
      </c>
      <c r="E14" s="50">
        <v>10.6852</v>
      </c>
      <c r="F14" s="50">
        <v>26.3105</v>
      </c>
      <c r="G14" s="50">
        <v>2.01269</v>
      </c>
      <c r="H14" s="51">
        <v>10.79</v>
      </c>
      <c r="O14" s="1"/>
      <c r="P14" s="1"/>
      <c r="Q14" s="1"/>
      <c r="R14" s="1"/>
      <c r="S14" s="1"/>
      <c r="T14" s="1"/>
    </row>
    <row r="15" spans="1:20" ht="15">
      <c r="A15" s="49">
        <v>1984</v>
      </c>
      <c r="B15" s="50">
        <v>48.1263</v>
      </c>
      <c r="C15" s="50">
        <v>1.76096</v>
      </c>
      <c r="D15" s="50">
        <v>7.5944</v>
      </c>
      <c r="E15" s="50">
        <v>10.4974</v>
      </c>
      <c r="F15" s="50">
        <v>30.1105</v>
      </c>
      <c r="G15" s="50">
        <v>1.91047</v>
      </c>
      <c r="H15" s="51">
        <v>12.04</v>
      </c>
      <c r="O15" s="1"/>
      <c r="P15" s="1"/>
      <c r="Q15" s="1"/>
      <c r="R15" s="1"/>
      <c r="S15" s="1"/>
      <c r="T15" s="1"/>
    </row>
    <row r="16" spans="1:20" ht="15">
      <c r="A16" s="49">
        <v>1985</v>
      </c>
      <c r="B16" s="50">
        <v>49.3717</v>
      </c>
      <c r="C16" s="50">
        <v>1.78502</v>
      </c>
      <c r="D16" s="50">
        <v>7.9118</v>
      </c>
      <c r="E16" s="50">
        <v>10.6992</v>
      </c>
      <c r="F16" s="50">
        <v>28.3354</v>
      </c>
      <c r="G16" s="50">
        <v>1.89681</v>
      </c>
      <c r="H16" s="51">
        <v>9.93</v>
      </c>
      <c r="O16" s="1"/>
      <c r="P16" s="1"/>
      <c r="Q16" s="1"/>
      <c r="R16" s="1"/>
      <c r="S16" s="1"/>
      <c r="T16" s="1"/>
    </row>
    <row r="17" spans="1:20" ht="15">
      <c r="A17" s="49">
        <v>1986</v>
      </c>
      <c r="B17" s="50">
        <v>49.9504</v>
      </c>
      <c r="C17" s="50">
        <v>1.54423</v>
      </c>
      <c r="D17" s="50">
        <v>8.7057</v>
      </c>
      <c r="E17" s="50">
        <v>10.7007</v>
      </c>
      <c r="F17" s="50">
        <v>27.1996</v>
      </c>
      <c r="G17" s="50">
        <v>1.8993</v>
      </c>
      <c r="H17" s="51">
        <v>8.33</v>
      </c>
      <c r="O17" s="1"/>
      <c r="P17" s="1"/>
      <c r="Q17" s="1"/>
      <c r="R17" s="1"/>
      <c r="S17" s="1"/>
      <c r="T17" s="1"/>
    </row>
    <row r="18" spans="1:20" ht="15">
      <c r="A18" s="49">
        <v>1987</v>
      </c>
      <c r="B18" s="50">
        <v>49.4814</v>
      </c>
      <c r="C18" s="50">
        <v>1.37291</v>
      </c>
      <c r="D18" s="50">
        <v>9.2959</v>
      </c>
      <c r="E18" s="50">
        <v>11.1027</v>
      </c>
      <c r="F18" s="50">
        <v>26.2761</v>
      </c>
      <c r="G18" s="50">
        <v>2.47094</v>
      </c>
      <c r="H18" s="51">
        <v>8.21</v>
      </c>
      <c r="O18" s="1"/>
      <c r="P18" s="1"/>
      <c r="Q18" s="1"/>
      <c r="R18" s="1"/>
      <c r="S18" s="1"/>
      <c r="T18" s="1"/>
    </row>
    <row r="19" spans="1:20" ht="15">
      <c r="A19" s="49">
        <v>1988</v>
      </c>
      <c r="B19" s="50">
        <v>49.3699</v>
      </c>
      <c r="C19" s="50">
        <v>1.4894</v>
      </c>
      <c r="D19" s="50">
        <v>9.6029</v>
      </c>
      <c r="E19" s="50">
        <v>11.4004</v>
      </c>
      <c r="F19" s="50">
        <v>25.7081</v>
      </c>
      <c r="G19" s="50">
        <v>2.42939</v>
      </c>
      <c r="H19" s="51">
        <v>9.32</v>
      </c>
      <c r="O19" s="1"/>
      <c r="P19" s="1"/>
      <c r="Q19" s="1"/>
      <c r="R19" s="1"/>
      <c r="S19" s="1"/>
      <c r="T19" s="1"/>
    </row>
    <row r="20" spans="1:20" ht="15">
      <c r="A20" s="49">
        <v>1989</v>
      </c>
      <c r="B20" s="50">
        <v>48.3616</v>
      </c>
      <c r="C20" s="50">
        <v>1.50451</v>
      </c>
      <c r="D20" s="50">
        <v>10.2936</v>
      </c>
      <c r="E20" s="50">
        <v>10.8854</v>
      </c>
      <c r="F20" s="50">
        <v>26.4936</v>
      </c>
      <c r="G20" s="50">
        <v>2.46118</v>
      </c>
      <c r="H20" s="51">
        <v>10.87</v>
      </c>
      <c r="O20" s="1"/>
      <c r="P20" s="1"/>
      <c r="Q20" s="1"/>
      <c r="R20" s="1"/>
      <c r="S20" s="1"/>
      <c r="T20" s="1"/>
    </row>
    <row r="21" spans="1:20" ht="15">
      <c r="A21" s="49">
        <v>1990</v>
      </c>
      <c r="B21" s="50">
        <v>48.7035</v>
      </c>
      <c r="C21" s="50">
        <v>1.30977</v>
      </c>
      <c r="D21" s="50">
        <v>10.8179</v>
      </c>
      <c r="E21" s="50">
        <v>11.0285</v>
      </c>
      <c r="F21" s="50">
        <v>25.6741</v>
      </c>
      <c r="G21" s="50">
        <v>2.46625</v>
      </c>
      <c r="H21" s="51">
        <v>10.01</v>
      </c>
      <c r="O21" s="1"/>
      <c r="P21" s="1"/>
      <c r="Q21" s="1"/>
      <c r="R21" s="1"/>
      <c r="S21" s="1"/>
      <c r="T21" s="1"/>
    </row>
    <row r="22" spans="1:20" ht="15">
      <c r="A22" s="49">
        <v>1991</v>
      </c>
      <c r="B22" s="50">
        <v>49.6617</v>
      </c>
      <c r="C22" s="50">
        <v>1.57819</v>
      </c>
      <c r="D22" s="50">
        <v>11.7032</v>
      </c>
      <c r="E22" s="50">
        <v>11.3324</v>
      </c>
      <c r="F22" s="50">
        <v>22.8526</v>
      </c>
      <c r="G22" s="50">
        <v>2.87188</v>
      </c>
      <c r="H22" s="51">
        <v>8.46</v>
      </c>
      <c r="O22" s="1"/>
      <c r="P22" s="1"/>
      <c r="Q22" s="1"/>
      <c r="R22" s="1"/>
      <c r="S22" s="1"/>
      <c r="T22" s="1"/>
    </row>
    <row r="23" spans="1:20" ht="15">
      <c r="A23" s="49">
        <v>1992</v>
      </c>
      <c r="B23" s="50">
        <v>51.9281</v>
      </c>
      <c r="C23" s="50">
        <v>1.37751</v>
      </c>
      <c r="D23" s="50">
        <v>12.1816</v>
      </c>
      <c r="E23" s="50">
        <v>11.7622</v>
      </c>
      <c r="F23" s="50">
        <v>20.1393</v>
      </c>
      <c r="G23" s="50">
        <v>2.61126</v>
      </c>
      <c r="H23" s="51">
        <v>6.25</v>
      </c>
      <c r="O23" s="1"/>
      <c r="P23" s="1"/>
      <c r="Q23" s="1"/>
      <c r="R23" s="1"/>
      <c r="S23" s="1"/>
      <c r="T23" s="1"/>
    </row>
    <row r="24" spans="1:20" ht="15">
      <c r="A24" s="49">
        <v>1993</v>
      </c>
      <c r="B24" s="50">
        <v>52.6445</v>
      </c>
      <c r="C24" s="50">
        <v>1.40317</v>
      </c>
      <c r="D24" s="50">
        <v>11.9402</v>
      </c>
      <c r="E24" s="50">
        <v>12.2334</v>
      </c>
      <c r="F24" s="50">
        <v>18.2892</v>
      </c>
      <c r="G24" s="50">
        <v>3.48948</v>
      </c>
      <c r="H24" s="51">
        <v>6</v>
      </c>
      <c r="O24" s="1"/>
      <c r="P24" s="1"/>
      <c r="Q24" s="1"/>
      <c r="R24" s="1"/>
      <c r="S24" s="1"/>
      <c r="T24" s="1"/>
    </row>
    <row r="25" spans="1:20" ht="15">
      <c r="A25" s="49">
        <v>1994</v>
      </c>
      <c r="B25" s="50">
        <v>55.2133</v>
      </c>
      <c r="C25" s="50">
        <v>1.33567</v>
      </c>
      <c r="D25" s="50">
        <v>11.6073</v>
      </c>
      <c r="E25" s="50">
        <v>11.198</v>
      </c>
      <c r="F25" s="50">
        <v>17.7087</v>
      </c>
      <c r="G25" s="50">
        <v>2.93695</v>
      </c>
      <c r="H25" s="51">
        <v>7.15</v>
      </c>
      <c r="O25" s="1"/>
      <c r="P25" s="1"/>
      <c r="Q25" s="1"/>
      <c r="R25" s="1"/>
      <c r="S25" s="1"/>
      <c r="T25" s="1"/>
    </row>
    <row r="26" spans="1:20" ht="15">
      <c r="A26" s="49">
        <v>1995</v>
      </c>
      <c r="B26" s="50">
        <v>55.4287</v>
      </c>
      <c r="C26" s="50">
        <v>1.19735</v>
      </c>
      <c r="D26" s="50">
        <v>11.4807</v>
      </c>
      <c r="E26" s="50">
        <v>10.9172</v>
      </c>
      <c r="F26" s="50">
        <v>18.0426</v>
      </c>
      <c r="G26" s="50">
        <v>2.93346</v>
      </c>
      <c r="H26" s="51">
        <v>8.83</v>
      </c>
      <c r="O26" s="1"/>
      <c r="P26" s="1"/>
      <c r="Q26" s="1"/>
      <c r="R26" s="1"/>
      <c r="S26" s="1"/>
      <c r="T26" s="1"/>
    </row>
    <row r="27" spans="1:20" ht="15">
      <c r="A27" s="49">
        <v>1996</v>
      </c>
      <c r="B27" s="50">
        <v>54.7403</v>
      </c>
      <c r="C27" s="50">
        <v>1.34445</v>
      </c>
      <c r="D27" s="50">
        <v>12.6513</v>
      </c>
      <c r="E27" s="50">
        <v>10.8584</v>
      </c>
      <c r="F27" s="50">
        <v>17.6619</v>
      </c>
      <c r="G27" s="50">
        <v>2.74357</v>
      </c>
      <c r="H27" s="51">
        <v>8.27</v>
      </c>
      <c r="O27" s="1"/>
      <c r="P27" s="1"/>
      <c r="Q27" s="1"/>
      <c r="R27" s="1"/>
      <c r="S27" s="1"/>
      <c r="T27" s="1"/>
    </row>
    <row r="28" spans="1:20" ht="15">
      <c r="A28" s="49">
        <v>1997</v>
      </c>
      <c r="B28" s="50">
        <v>53.1679</v>
      </c>
      <c r="C28" s="50">
        <v>1.21574</v>
      </c>
      <c r="D28" s="50">
        <v>11.4358</v>
      </c>
      <c r="E28" s="50">
        <v>11.8136</v>
      </c>
      <c r="F28" s="50">
        <v>19.46</v>
      </c>
      <c r="G28" s="50">
        <v>2.90695</v>
      </c>
      <c r="H28" s="51">
        <v>8.44</v>
      </c>
      <c r="O28" s="1"/>
      <c r="P28" s="1"/>
      <c r="Q28" s="1"/>
      <c r="R28" s="1"/>
      <c r="S28" s="1"/>
      <c r="T28" s="1"/>
    </row>
    <row r="29" spans="1:20" ht="15">
      <c r="A29" s="49">
        <v>1998</v>
      </c>
      <c r="B29" s="50">
        <v>51.5945</v>
      </c>
      <c r="C29" s="50">
        <v>1.04167</v>
      </c>
      <c r="D29" s="50">
        <v>12.3737</v>
      </c>
      <c r="E29" s="50">
        <v>11.2143</v>
      </c>
      <c r="F29" s="50">
        <v>20.8764</v>
      </c>
      <c r="G29" s="50">
        <v>2.89959</v>
      </c>
      <c r="H29" s="51">
        <v>8.35</v>
      </c>
      <c r="O29" s="1"/>
      <c r="P29" s="1"/>
      <c r="Q29" s="1"/>
      <c r="R29" s="1"/>
      <c r="S29" s="1"/>
      <c r="T29" s="1"/>
    </row>
    <row r="30" spans="1:20" ht="15">
      <c r="A30" s="49">
        <v>1999</v>
      </c>
      <c r="B30" s="50">
        <v>52.6271</v>
      </c>
      <c r="C30" s="50">
        <v>1.16607</v>
      </c>
      <c r="D30" s="50">
        <v>13.2496</v>
      </c>
      <c r="E30" s="50">
        <v>11.0193</v>
      </c>
      <c r="F30" s="50">
        <v>19.1932</v>
      </c>
      <c r="G30" s="50">
        <v>2.74474</v>
      </c>
      <c r="H30" s="51">
        <v>8</v>
      </c>
      <c r="O30" s="1"/>
      <c r="P30" s="1"/>
      <c r="Q30" s="1"/>
      <c r="R30" s="1"/>
      <c r="S30" s="1"/>
      <c r="T30" s="1"/>
    </row>
    <row r="31" spans="1:20" ht="15">
      <c r="A31" s="49">
        <v>2000</v>
      </c>
      <c r="B31" s="50">
        <v>54.567</v>
      </c>
      <c r="C31" s="50">
        <v>1.17753</v>
      </c>
      <c r="D31" s="50">
        <v>12.4027</v>
      </c>
      <c r="E31" s="50">
        <v>11.3472</v>
      </c>
      <c r="F31" s="50">
        <v>17.4869</v>
      </c>
      <c r="G31" s="50">
        <v>3.01865</v>
      </c>
      <c r="H31" s="51">
        <v>9.23</v>
      </c>
      <c r="O31" s="1"/>
      <c r="P31" s="1"/>
      <c r="Q31" s="1"/>
      <c r="R31" s="1"/>
      <c r="S31" s="1"/>
      <c r="T31" s="1"/>
    </row>
    <row r="32" spans="1:20" ht="15">
      <c r="A32" s="49">
        <v>2001</v>
      </c>
      <c r="B32" s="50">
        <v>54.7256</v>
      </c>
      <c r="C32" s="50">
        <v>1.02627</v>
      </c>
      <c r="D32" s="50">
        <v>12.9534</v>
      </c>
      <c r="E32" s="50">
        <v>11.3402</v>
      </c>
      <c r="F32" s="50">
        <v>16.8723</v>
      </c>
      <c r="G32" s="50">
        <v>3.0822</v>
      </c>
      <c r="H32" s="51">
        <v>6.91</v>
      </c>
      <c r="O32" s="1"/>
      <c r="P32" s="1"/>
      <c r="Q32" s="1"/>
      <c r="R32" s="1"/>
      <c r="S32" s="1"/>
      <c r="T32" s="1"/>
    </row>
    <row r="33" spans="1:20" ht="15">
      <c r="A33" s="49">
        <v>2002</v>
      </c>
      <c r="B33" s="50">
        <v>56.3076</v>
      </c>
      <c r="C33" s="50">
        <v>1.212</v>
      </c>
      <c r="D33" s="50">
        <v>13.2665</v>
      </c>
      <c r="E33" s="50">
        <v>11.7899</v>
      </c>
      <c r="F33" s="50">
        <v>14.2045</v>
      </c>
      <c r="G33" s="50">
        <v>3.21963</v>
      </c>
      <c r="H33" s="51">
        <v>4.67</v>
      </c>
      <c r="O33" s="1"/>
      <c r="P33" s="1"/>
      <c r="Q33" s="1"/>
      <c r="R33" s="1"/>
      <c r="S33" s="1"/>
      <c r="T33" s="1"/>
    </row>
    <row r="34" spans="1:20" ht="15">
      <c r="A34" s="49">
        <v>2003</v>
      </c>
      <c r="B34" s="50">
        <v>56.0309</v>
      </c>
      <c r="C34" s="50">
        <v>1.19445</v>
      </c>
      <c r="D34" s="50">
        <v>13.9473</v>
      </c>
      <c r="E34" s="50">
        <v>12.0449</v>
      </c>
      <c r="F34" s="50">
        <v>13.9822</v>
      </c>
      <c r="G34" s="50">
        <v>2.80029</v>
      </c>
      <c r="H34" s="51">
        <v>4.12</v>
      </c>
      <c r="O34" s="1"/>
      <c r="P34" s="1"/>
      <c r="Q34" s="1"/>
      <c r="R34" s="1"/>
      <c r="S34" s="1"/>
      <c r="T34" s="1"/>
    </row>
    <row r="35" spans="1:20" ht="15">
      <c r="A35" s="49">
        <v>2004</v>
      </c>
      <c r="B35" s="50">
        <v>56.6776</v>
      </c>
      <c r="C35" s="50">
        <v>1.05394</v>
      </c>
      <c r="D35" s="50">
        <v>14.3995</v>
      </c>
      <c r="E35" s="50">
        <v>12.5645</v>
      </c>
      <c r="F35" s="50">
        <v>12.5625</v>
      </c>
      <c r="G35" s="50">
        <v>2.74192</v>
      </c>
      <c r="H35" s="51">
        <v>4.34</v>
      </c>
      <c r="O35" s="1"/>
      <c r="P35" s="1"/>
      <c r="Q35" s="1"/>
      <c r="R35" s="1"/>
      <c r="S35" s="1"/>
      <c r="T35" s="1"/>
    </row>
    <row r="36" spans="1:20" ht="15">
      <c r="A36" s="49">
        <v>2005</v>
      </c>
      <c r="B36" s="50">
        <v>55.0128</v>
      </c>
      <c r="C36" s="50">
        <v>1.15732</v>
      </c>
      <c r="D36" s="50">
        <v>13.7783</v>
      </c>
      <c r="E36" s="50">
        <v>12.7393</v>
      </c>
      <c r="F36" s="50">
        <v>14.2793</v>
      </c>
      <c r="G36" s="50">
        <v>3.03305</v>
      </c>
      <c r="H36" s="51">
        <v>6.19</v>
      </c>
      <c r="O36" s="1"/>
      <c r="P36" s="1"/>
      <c r="Q36" s="1"/>
      <c r="R36" s="1"/>
      <c r="S36" s="1"/>
      <c r="T36" s="1"/>
    </row>
    <row r="37" spans="1:20" ht="15">
      <c r="A37" s="49">
        <v>2006</v>
      </c>
      <c r="B37" s="50">
        <v>54.3852</v>
      </c>
      <c r="C37" s="50">
        <v>0.9566</v>
      </c>
      <c r="D37" s="50">
        <v>13.6319</v>
      </c>
      <c r="E37" s="50">
        <v>11.2393</v>
      </c>
      <c r="F37" s="50">
        <v>16.8011</v>
      </c>
      <c r="G37" s="50">
        <v>2.98581</v>
      </c>
      <c r="H37" s="51">
        <v>7.96</v>
      </c>
      <c r="O37" s="1"/>
      <c r="P37" s="1"/>
      <c r="Q37" s="1"/>
      <c r="R37" s="1"/>
      <c r="S37" s="1"/>
      <c r="T37" s="1"/>
    </row>
    <row r="38" spans="1:20" ht="15">
      <c r="A38" s="49">
        <v>2007</v>
      </c>
      <c r="B38" s="50">
        <v>55.6559</v>
      </c>
      <c r="C38" s="50">
        <v>1.09228</v>
      </c>
      <c r="D38" s="50">
        <v>13.2026</v>
      </c>
      <c r="E38" s="50">
        <v>11.5405</v>
      </c>
      <c r="F38" s="50">
        <v>15.4496</v>
      </c>
      <c r="G38" s="50">
        <v>3.05903</v>
      </c>
      <c r="H38" s="51">
        <v>8.05</v>
      </c>
      <c r="O38" s="1"/>
      <c r="P38" s="1"/>
      <c r="Q38" s="1"/>
      <c r="R38" s="1"/>
      <c r="S38" s="1"/>
      <c r="T38" s="1"/>
    </row>
    <row r="39" spans="1:20" ht="15">
      <c r="A39" s="49">
        <v>2008</v>
      </c>
      <c r="B39" s="50">
        <v>56.325</v>
      </c>
      <c r="C39" s="50">
        <v>1.04795</v>
      </c>
      <c r="D39" s="50">
        <v>14.0545</v>
      </c>
      <c r="E39" s="50">
        <v>12.7241</v>
      </c>
      <c r="F39" s="50">
        <v>12.9154</v>
      </c>
      <c r="G39" s="50">
        <v>2.93314</v>
      </c>
      <c r="H39" s="51">
        <v>5.09</v>
      </c>
      <c r="O39" s="1"/>
      <c r="P39" s="1"/>
      <c r="Q39" s="1"/>
      <c r="R39" s="1"/>
      <c r="S39" s="1"/>
      <c r="T39" s="1"/>
    </row>
    <row r="40" spans="1:20" ht="15">
      <c r="A40" s="49">
        <v>2009</v>
      </c>
      <c r="B40" s="52">
        <v>58.0887</v>
      </c>
      <c r="C40" s="52">
        <v>0.96672</v>
      </c>
      <c r="D40" s="52">
        <v>13.4212</v>
      </c>
      <c r="E40" s="52">
        <v>12.739</v>
      </c>
      <c r="F40" s="52">
        <v>11.5649</v>
      </c>
      <c r="G40" s="52">
        <v>3.21948</v>
      </c>
      <c r="H40" s="51">
        <v>3.25</v>
      </c>
      <c r="O40" s="1"/>
      <c r="P40" s="1"/>
      <c r="Q40" s="1"/>
      <c r="R40" s="1"/>
      <c r="S40" s="1"/>
      <c r="T40" s="1"/>
    </row>
    <row r="41" spans="1:20" ht="15">
      <c r="A41" s="49">
        <v>2010</v>
      </c>
      <c r="B41" s="52">
        <v>57.4831</v>
      </c>
      <c r="C41" s="52">
        <v>0.89087</v>
      </c>
      <c r="D41" s="52">
        <v>13.2797</v>
      </c>
      <c r="E41" s="52">
        <v>13.6716</v>
      </c>
      <c r="F41" s="52">
        <v>11.3154</v>
      </c>
      <c r="G41" s="52">
        <v>3.35927</v>
      </c>
      <c r="H41" s="51">
        <v>3.25</v>
      </c>
      <c r="O41" s="1"/>
      <c r="P41" s="1"/>
      <c r="Q41" s="1"/>
      <c r="R41" s="1"/>
      <c r="S41" s="1"/>
      <c r="T41" s="1"/>
    </row>
    <row r="42" spans="1:20" ht="15">
      <c r="A42" s="49">
        <v>2011</v>
      </c>
      <c r="B42" s="52">
        <v>57.4223</v>
      </c>
      <c r="C42" s="52">
        <v>1.10485</v>
      </c>
      <c r="D42" s="52">
        <v>13.7299</v>
      </c>
      <c r="E42" s="52">
        <v>13.5061</v>
      </c>
      <c r="F42" s="52">
        <v>10.6381</v>
      </c>
      <c r="G42" s="52">
        <v>3.59878</v>
      </c>
      <c r="H42" s="51">
        <v>3.25</v>
      </c>
      <c r="O42" s="1"/>
      <c r="P42" s="1"/>
      <c r="Q42" s="1"/>
      <c r="R42" s="1"/>
      <c r="S42" s="1"/>
      <c r="T42" s="1"/>
    </row>
    <row r="43" spans="1:20" ht="15">
      <c r="A43" s="49">
        <v>2012</v>
      </c>
      <c r="B43" s="52">
        <v>58.2956</v>
      </c>
      <c r="C43" s="52">
        <v>1.0049</v>
      </c>
      <c r="D43" s="52">
        <v>13.5454</v>
      </c>
      <c r="E43" s="52">
        <v>13.246</v>
      </c>
      <c r="F43" s="52">
        <v>10.1889</v>
      </c>
      <c r="G43" s="52">
        <v>3.71915</v>
      </c>
      <c r="H43" s="143">
        <v>3.25</v>
      </c>
      <c r="O43" s="1"/>
      <c r="P43" s="1"/>
      <c r="Q43" s="1"/>
      <c r="R43" s="1"/>
      <c r="S43" s="1"/>
      <c r="T43" s="1"/>
    </row>
    <row r="44" spans="1:20" ht="15">
      <c r="A44" s="53">
        <v>2013</v>
      </c>
      <c r="B44" s="54">
        <v>57.1053</v>
      </c>
      <c r="C44" s="54">
        <v>1.1782</v>
      </c>
      <c r="D44" s="54">
        <v>13.9876</v>
      </c>
      <c r="E44" s="54">
        <v>13.2416</v>
      </c>
      <c r="F44" s="54">
        <v>9.9014</v>
      </c>
      <c r="G44" s="54">
        <v>4.58591</v>
      </c>
      <c r="H44" s="55">
        <v>3.25</v>
      </c>
      <c r="O44" s="1"/>
      <c r="P44" s="1"/>
      <c r="Q44" s="1"/>
      <c r="R44" s="1"/>
      <c r="S44" s="1"/>
      <c r="T44" s="1"/>
    </row>
    <row r="45" spans="1:8" ht="36" customHeight="1">
      <c r="A45" s="162" t="s">
        <v>816</v>
      </c>
      <c r="B45" s="163"/>
      <c r="C45" s="163"/>
      <c r="D45" s="163"/>
      <c r="E45" s="163"/>
      <c r="F45" s="163"/>
      <c r="G45" s="163"/>
      <c r="H45" s="163"/>
    </row>
    <row r="46" spans="1:8" s="57" customFormat="1" ht="36" customHeight="1">
      <c r="A46" s="164" t="s">
        <v>179</v>
      </c>
      <c r="B46" s="164"/>
      <c r="C46" s="164"/>
      <c r="D46" s="164"/>
      <c r="E46" s="164"/>
      <c r="F46" s="164"/>
      <c r="G46" s="164"/>
      <c r="H46" s="164"/>
    </row>
    <row r="47" spans="1:8" ht="15">
      <c r="A47" s="148" t="s">
        <v>180</v>
      </c>
      <c r="B47" s="148"/>
      <c r="C47" s="148"/>
      <c r="D47" s="148"/>
      <c r="E47" s="148"/>
      <c r="F47" s="148"/>
      <c r="G47" s="148"/>
      <c r="H47" s="148"/>
    </row>
    <row r="48" spans="1:8" ht="15">
      <c r="A48" s="147" t="s">
        <v>189</v>
      </c>
      <c r="B48" s="148"/>
      <c r="C48" s="148"/>
      <c r="D48" s="148"/>
      <c r="E48" s="148"/>
      <c r="F48" s="148"/>
      <c r="G48" s="148"/>
      <c r="H48" s="148"/>
    </row>
  </sheetData>
  <sheetProtection/>
  <mergeCells count="7">
    <mergeCell ref="A48:H48"/>
    <mergeCell ref="A3:H3"/>
    <mergeCell ref="B4:G4"/>
    <mergeCell ref="H4:H5"/>
    <mergeCell ref="A45:H45"/>
    <mergeCell ref="A46:H46"/>
    <mergeCell ref="A47:H47"/>
  </mergeCells>
  <printOptions/>
  <pageMargins left="0.7" right="0.7" top="0.75" bottom="0.75" header="0.3" footer="0.3"/>
  <pageSetup fitToHeight="1" fitToWidth="1" horizontalDpi="600" verticalDpi="600" orientation="portrait" scale="88"/>
</worksheet>
</file>

<file path=xl/worksheets/sheet5.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31">
      <selection activeCell="A46" sqref="A46:G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32</v>
      </c>
    </row>
    <row r="2" ht="15">
      <c r="A2" s="2" t="s">
        <v>197</v>
      </c>
    </row>
    <row r="3" spans="1:7" ht="15">
      <c r="A3" s="165" t="s">
        <v>131</v>
      </c>
      <c r="B3" s="165"/>
      <c r="C3" s="165"/>
      <c r="D3" s="165"/>
      <c r="E3" s="165"/>
      <c r="F3" s="165"/>
      <c r="G3" s="165"/>
    </row>
    <row r="4" spans="1:7" ht="15">
      <c r="A4" s="44"/>
      <c r="B4" s="159" t="s">
        <v>172</v>
      </c>
      <c r="C4" s="159"/>
      <c r="D4" s="159"/>
      <c r="E4" s="159"/>
      <c r="F4" s="159"/>
      <c r="G4" s="166"/>
    </row>
    <row r="5" spans="1:7" s="43" customFormat="1" ht="30">
      <c r="A5" s="45" t="s">
        <v>0</v>
      </c>
      <c r="B5" s="46" t="s">
        <v>2</v>
      </c>
      <c r="C5" s="46" t="s">
        <v>3</v>
      </c>
      <c r="D5" s="46" t="s">
        <v>4</v>
      </c>
      <c r="E5" s="119" t="s">
        <v>141</v>
      </c>
      <c r="F5" s="46" t="s">
        <v>5</v>
      </c>
      <c r="G5" s="56" t="s">
        <v>6</v>
      </c>
    </row>
    <row r="6" spans="1:21" ht="15">
      <c r="A6" s="47">
        <v>1975</v>
      </c>
      <c r="B6" s="23">
        <f>75.0919/100</f>
        <v>0.750919</v>
      </c>
      <c r="C6" s="23">
        <f>16.2994/100</f>
        <v>0.16299399999999997</v>
      </c>
      <c r="D6" s="23">
        <f>0.61926/100</f>
        <v>0.0061926</v>
      </c>
      <c r="E6" s="23">
        <f>1.04594/100</f>
        <v>0.0104594</v>
      </c>
      <c r="F6" s="23">
        <f>3.36365/100</f>
        <v>0.0336365</v>
      </c>
      <c r="G6" s="23">
        <f>3.57987/100</f>
        <v>0.0357987</v>
      </c>
      <c r="O6" s="1"/>
      <c r="P6" s="1"/>
      <c r="Q6" s="1"/>
      <c r="R6" s="1"/>
      <c r="S6" s="1"/>
      <c r="T6" s="1"/>
      <c r="U6" s="48"/>
    </row>
    <row r="7" spans="1:20" ht="15">
      <c r="A7" s="49">
        <v>1976</v>
      </c>
      <c r="B7" s="50">
        <v>75.235</v>
      </c>
      <c r="C7" s="50">
        <v>15.8422</v>
      </c>
      <c r="D7" s="50">
        <v>0.44442</v>
      </c>
      <c r="E7" s="50">
        <v>2.64107</v>
      </c>
      <c r="F7" s="50">
        <v>3.09281</v>
      </c>
      <c r="G7" s="50">
        <v>2.74448</v>
      </c>
      <c r="O7" s="1"/>
      <c r="P7" s="1"/>
      <c r="Q7" s="1"/>
      <c r="R7" s="1"/>
      <c r="S7" s="1"/>
      <c r="T7" s="1"/>
    </row>
    <row r="8" spans="1:20" ht="15">
      <c r="A8" s="49">
        <v>1977</v>
      </c>
      <c r="B8" s="50">
        <v>75.501</v>
      </c>
      <c r="C8" s="50">
        <v>15.8735</v>
      </c>
      <c r="D8" s="50">
        <v>0.51726</v>
      </c>
      <c r="E8" s="50">
        <v>1.93992</v>
      </c>
      <c r="F8" s="50">
        <v>3.17027</v>
      </c>
      <c r="G8" s="50">
        <v>2.99805</v>
      </c>
      <c r="O8" s="1"/>
      <c r="P8" s="1"/>
      <c r="Q8" s="1"/>
      <c r="R8" s="1"/>
      <c r="S8" s="1"/>
      <c r="T8" s="1"/>
    </row>
    <row r="9" spans="1:20" ht="15">
      <c r="A9" s="49">
        <v>1978</v>
      </c>
      <c r="B9" s="50">
        <v>76.1743</v>
      </c>
      <c r="C9" s="50">
        <v>14.6766</v>
      </c>
      <c r="D9" s="50">
        <v>0.82367</v>
      </c>
      <c r="E9" s="50">
        <v>2.37601</v>
      </c>
      <c r="F9" s="50">
        <v>3.99613</v>
      </c>
      <c r="G9" s="50">
        <v>1.95329</v>
      </c>
      <c r="O9" s="1"/>
      <c r="P9" s="1"/>
      <c r="Q9" s="1"/>
      <c r="R9" s="1"/>
      <c r="S9" s="1"/>
      <c r="T9" s="1"/>
    </row>
    <row r="10" spans="1:20" ht="15">
      <c r="A10" s="49">
        <v>1979</v>
      </c>
      <c r="B10" s="50">
        <v>75.1752</v>
      </c>
      <c r="C10" s="50">
        <v>15.4785</v>
      </c>
      <c r="D10" s="50">
        <v>1.03937</v>
      </c>
      <c r="E10" s="50">
        <v>2.28963</v>
      </c>
      <c r="F10" s="50">
        <v>4.10831</v>
      </c>
      <c r="G10" s="50">
        <v>1.90902</v>
      </c>
      <c r="O10" s="1"/>
      <c r="P10" s="1"/>
      <c r="Q10" s="1"/>
      <c r="R10" s="1"/>
      <c r="S10" s="1"/>
      <c r="T10" s="1"/>
    </row>
    <row r="11" spans="1:20" ht="15">
      <c r="A11" s="49">
        <v>1980</v>
      </c>
      <c r="B11" s="50">
        <v>76.7093</v>
      </c>
      <c r="C11" s="50">
        <v>15.0877</v>
      </c>
      <c r="D11" s="50">
        <v>0.99347</v>
      </c>
      <c r="E11" s="50">
        <v>1.6201</v>
      </c>
      <c r="F11" s="50">
        <v>3.57985</v>
      </c>
      <c r="G11" s="50">
        <v>2.00958</v>
      </c>
      <c r="O11" s="1"/>
      <c r="P11" s="1"/>
      <c r="Q11" s="1"/>
      <c r="R11" s="1"/>
      <c r="S11" s="1"/>
      <c r="T11" s="1"/>
    </row>
    <row r="12" spans="1:20" ht="15">
      <c r="A12" s="49">
        <v>1981</v>
      </c>
      <c r="B12" s="50">
        <v>77.8827</v>
      </c>
      <c r="C12" s="50">
        <v>13.9013</v>
      </c>
      <c r="D12" s="50">
        <v>0.99901</v>
      </c>
      <c r="E12" s="50">
        <v>1.55847</v>
      </c>
      <c r="F12" s="50">
        <v>3.4877</v>
      </c>
      <c r="G12" s="50">
        <v>2.17088</v>
      </c>
      <c r="O12" s="1"/>
      <c r="P12" s="1"/>
      <c r="Q12" s="1"/>
      <c r="R12" s="1"/>
      <c r="S12" s="1"/>
      <c r="T12" s="1"/>
    </row>
    <row r="13" spans="1:20" ht="15">
      <c r="A13" s="49">
        <v>1982</v>
      </c>
      <c r="B13" s="50">
        <v>78.3821</v>
      </c>
      <c r="C13" s="50">
        <v>13.4014</v>
      </c>
      <c r="D13" s="50">
        <v>1.69946</v>
      </c>
      <c r="E13" s="50">
        <v>1.253</v>
      </c>
      <c r="F13" s="50">
        <v>3.27244</v>
      </c>
      <c r="G13" s="50">
        <v>1.99157</v>
      </c>
      <c r="O13" s="1"/>
      <c r="P13" s="1"/>
      <c r="Q13" s="1"/>
      <c r="R13" s="1"/>
      <c r="S13" s="1"/>
      <c r="T13" s="1"/>
    </row>
    <row r="14" spans="1:20" ht="15">
      <c r="A14" s="49">
        <v>1983</v>
      </c>
      <c r="B14" s="50">
        <v>77.5441</v>
      </c>
      <c r="C14" s="50">
        <v>12.5798</v>
      </c>
      <c r="D14" s="50">
        <v>1.51206</v>
      </c>
      <c r="E14" s="50">
        <v>2.17772</v>
      </c>
      <c r="F14" s="50">
        <v>4.03813</v>
      </c>
      <c r="G14" s="50">
        <v>2.1482</v>
      </c>
      <c r="O14" s="1"/>
      <c r="P14" s="1"/>
      <c r="Q14" s="1"/>
      <c r="R14" s="1"/>
      <c r="S14" s="1"/>
      <c r="T14" s="1"/>
    </row>
    <row r="15" spans="1:20" ht="15">
      <c r="A15" s="49">
        <v>1984</v>
      </c>
      <c r="B15" s="50">
        <v>78.4852</v>
      </c>
      <c r="C15" s="50">
        <v>12.9694</v>
      </c>
      <c r="D15" s="50">
        <v>0.82404</v>
      </c>
      <c r="E15" s="50">
        <v>1.58011</v>
      </c>
      <c r="F15" s="50">
        <v>4.01872</v>
      </c>
      <c r="G15" s="50">
        <v>2.12249</v>
      </c>
      <c r="O15" s="1"/>
      <c r="P15" s="1"/>
      <c r="Q15" s="1"/>
      <c r="R15" s="1"/>
      <c r="S15" s="1"/>
      <c r="T15" s="1"/>
    </row>
    <row r="16" spans="1:20" ht="15">
      <c r="A16" s="49">
        <v>1985</v>
      </c>
      <c r="B16" s="50">
        <v>77.8327</v>
      </c>
      <c r="C16" s="50">
        <v>13.7111</v>
      </c>
      <c r="D16" s="50">
        <v>0.989</v>
      </c>
      <c r="E16" s="50">
        <v>1.96015</v>
      </c>
      <c r="F16" s="50">
        <v>3.85213</v>
      </c>
      <c r="G16" s="50">
        <v>1.6549</v>
      </c>
      <c r="O16" s="1"/>
      <c r="P16" s="1"/>
      <c r="Q16" s="1"/>
      <c r="R16" s="1"/>
      <c r="S16" s="1"/>
      <c r="T16" s="1"/>
    </row>
    <row r="17" spans="1:20" ht="15">
      <c r="A17" s="49">
        <v>1986</v>
      </c>
      <c r="B17" s="50">
        <v>78.3944</v>
      </c>
      <c r="C17" s="50">
        <v>13.0949</v>
      </c>
      <c r="D17" s="50">
        <v>1.46774</v>
      </c>
      <c r="E17" s="50">
        <v>1.53292</v>
      </c>
      <c r="F17" s="50">
        <v>3.64951</v>
      </c>
      <c r="G17" s="50">
        <v>1.86046</v>
      </c>
      <c r="O17" s="1"/>
      <c r="P17" s="1"/>
      <c r="Q17" s="1"/>
      <c r="R17" s="1"/>
      <c r="S17" s="1"/>
      <c r="T17" s="1"/>
    </row>
    <row r="18" spans="1:20" ht="15">
      <c r="A18" s="49">
        <v>1987</v>
      </c>
      <c r="B18" s="50">
        <v>78.6244</v>
      </c>
      <c r="C18" s="50">
        <v>11.3501</v>
      </c>
      <c r="D18" s="50">
        <v>1.63393</v>
      </c>
      <c r="E18" s="50">
        <v>2.01921</v>
      </c>
      <c r="F18" s="50">
        <v>4.03842</v>
      </c>
      <c r="G18" s="50">
        <v>2.33396</v>
      </c>
      <c r="O18" s="1"/>
      <c r="P18" s="1"/>
      <c r="Q18" s="1"/>
      <c r="R18" s="1"/>
      <c r="S18" s="1"/>
      <c r="T18" s="1"/>
    </row>
    <row r="19" spans="1:20" ht="15">
      <c r="A19" s="49">
        <v>1988</v>
      </c>
      <c r="B19" s="50">
        <v>80.1538</v>
      </c>
      <c r="C19" s="50">
        <v>10.8268</v>
      </c>
      <c r="D19" s="50">
        <v>1.6357</v>
      </c>
      <c r="E19" s="50">
        <v>1.74962</v>
      </c>
      <c r="F19" s="50">
        <v>4.00676</v>
      </c>
      <c r="G19" s="50">
        <v>1.62732</v>
      </c>
      <c r="O19" s="1"/>
      <c r="P19" s="1"/>
      <c r="Q19" s="1"/>
      <c r="R19" s="1"/>
      <c r="S19" s="1"/>
      <c r="T19" s="1"/>
    </row>
    <row r="20" spans="1:20" ht="15">
      <c r="A20" s="49">
        <v>1989</v>
      </c>
      <c r="B20" s="50">
        <v>78.6531</v>
      </c>
      <c r="C20" s="50">
        <v>10.8338</v>
      </c>
      <c r="D20" s="50">
        <v>1.56901</v>
      </c>
      <c r="E20" s="50">
        <v>2.22548</v>
      </c>
      <c r="F20" s="50">
        <v>4.5929</v>
      </c>
      <c r="G20" s="50">
        <v>2.12571</v>
      </c>
      <c r="O20" s="1"/>
      <c r="P20" s="1"/>
      <c r="Q20" s="1"/>
      <c r="R20" s="1"/>
      <c r="S20" s="1"/>
      <c r="T20" s="1"/>
    </row>
    <row r="21" spans="1:20" ht="15">
      <c r="A21" s="49">
        <v>1990</v>
      </c>
      <c r="B21" s="50">
        <v>80.405</v>
      </c>
      <c r="C21" s="50">
        <v>9.6518</v>
      </c>
      <c r="D21" s="50">
        <v>1.50403</v>
      </c>
      <c r="E21" s="50">
        <v>1.81573</v>
      </c>
      <c r="F21" s="50">
        <v>4.68151</v>
      </c>
      <c r="G21" s="50">
        <v>1.94194</v>
      </c>
      <c r="O21" s="1"/>
      <c r="P21" s="1"/>
      <c r="Q21" s="1"/>
      <c r="R21" s="1"/>
      <c r="S21" s="1"/>
      <c r="T21" s="1"/>
    </row>
    <row r="22" spans="1:20" ht="15">
      <c r="A22" s="49">
        <v>1991</v>
      </c>
      <c r="B22" s="50">
        <v>78.5126</v>
      </c>
      <c r="C22" s="50">
        <v>11.6255</v>
      </c>
      <c r="D22" s="50">
        <v>2.02479</v>
      </c>
      <c r="E22" s="50">
        <v>1.7034</v>
      </c>
      <c r="F22" s="50">
        <v>4.20308</v>
      </c>
      <c r="G22" s="50">
        <v>1.93059</v>
      </c>
      <c r="O22" s="1"/>
      <c r="P22" s="1"/>
      <c r="Q22" s="1"/>
      <c r="R22" s="1"/>
      <c r="S22" s="1"/>
      <c r="T22" s="1"/>
    </row>
    <row r="23" spans="1:20" ht="15">
      <c r="A23" s="49">
        <v>1992</v>
      </c>
      <c r="B23" s="50">
        <v>80.0418</v>
      </c>
      <c r="C23" s="50">
        <v>11.2295</v>
      </c>
      <c r="D23" s="50">
        <v>1.76382</v>
      </c>
      <c r="E23" s="50">
        <v>1.51705</v>
      </c>
      <c r="F23" s="50">
        <v>3.55454</v>
      </c>
      <c r="G23" s="50">
        <v>1.89335</v>
      </c>
      <c r="O23" s="1"/>
      <c r="P23" s="1"/>
      <c r="Q23" s="1"/>
      <c r="R23" s="1"/>
      <c r="S23" s="1"/>
      <c r="T23" s="1"/>
    </row>
    <row r="24" spans="1:20" ht="15">
      <c r="A24" s="49">
        <v>1993</v>
      </c>
      <c r="B24" s="50">
        <v>82.19</v>
      </c>
      <c r="C24" s="50">
        <v>8.8067</v>
      </c>
      <c r="D24" s="50">
        <v>2.27419</v>
      </c>
      <c r="E24" s="50">
        <v>1.17086</v>
      </c>
      <c r="F24" s="50">
        <v>3.70443</v>
      </c>
      <c r="G24" s="50">
        <v>1.8538</v>
      </c>
      <c r="O24" s="1"/>
      <c r="P24" s="1"/>
      <c r="Q24" s="1"/>
      <c r="R24" s="1"/>
      <c r="S24" s="1"/>
      <c r="T24" s="1"/>
    </row>
    <row r="25" spans="1:20" ht="15">
      <c r="A25" s="49">
        <v>1994</v>
      </c>
      <c r="B25" s="50">
        <v>83.705</v>
      </c>
      <c r="C25" s="50">
        <v>9.0691</v>
      </c>
      <c r="D25" s="50">
        <v>1.93491</v>
      </c>
      <c r="E25" s="50">
        <v>0.97897</v>
      </c>
      <c r="F25" s="50">
        <v>2.86965</v>
      </c>
      <c r="G25" s="50">
        <v>1.44243</v>
      </c>
      <c r="O25" s="1"/>
      <c r="P25" s="1"/>
      <c r="Q25" s="1"/>
      <c r="R25" s="1"/>
      <c r="S25" s="1"/>
      <c r="T25" s="1"/>
    </row>
    <row r="26" spans="1:20" ht="15">
      <c r="A26" s="49">
        <v>1995</v>
      </c>
      <c r="B26" s="50">
        <v>83.2016</v>
      </c>
      <c r="C26" s="50">
        <v>8.5879</v>
      </c>
      <c r="D26" s="50">
        <v>1.92023</v>
      </c>
      <c r="E26" s="50">
        <v>1.4723</v>
      </c>
      <c r="F26" s="50">
        <v>3.41134</v>
      </c>
      <c r="G26" s="50">
        <v>1.40658</v>
      </c>
      <c r="O26" s="1"/>
      <c r="P26" s="1"/>
      <c r="Q26" s="1"/>
      <c r="R26" s="1"/>
      <c r="S26" s="1"/>
      <c r="T26" s="1"/>
    </row>
    <row r="27" spans="1:20" ht="15">
      <c r="A27" s="49">
        <v>1996</v>
      </c>
      <c r="B27" s="50">
        <v>82.0966</v>
      </c>
      <c r="C27" s="50">
        <v>10.4616</v>
      </c>
      <c r="D27" s="50">
        <v>1.77753</v>
      </c>
      <c r="E27" s="50">
        <v>1.18155</v>
      </c>
      <c r="F27" s="50">
        <v>3.08733</v>
      </c>
      <c r="G27" s="50">
        <v>1.39544</v>
      </c>
      <c r="O27" s="1"/>
      <c r="P27" s="1"/>
      <c r="Q27" s="1"/>
      <c r="R27" s="1"/>
      <c r="S27" s="1"/>
      <c r="T27" s="1"/>
    </row>
    <row r="28" spans="1:20" ht="15">
      <c r="A28" s="49">
        <v>1997</v>
      </c>
      <c r="B28" s="50">
        <v>83.1495</v>
      </c>
      <c r="C28" s="50">
        <v>10.1074</v>
      </c>
      <c r="D28" s="50">
        <v>1.65672</v>
      </c>
      <c r="E28" s="50">
        <v>1.0653</v>
      </c>
      <c r="F28" s="50">
        <v>2.56944</v>
      </c>
      <c r="G28" s="50">
        <v>1.45169</v>
      </c>
      <c r="O28" s="1"/>
      <c r="P28" s="1"/>
      <c r="Q28" s="1"/>
      <c r="R28" s="1"/>
      <c r="S28" s="1"/>
      <c r="T28" s="1"/>
    </row>
    <row r="29" spans="1:20" ht="15">
      <c r="A29" s="49">
        <v>1998</v>
      </c>
      <c r="B29" s="50">
        <v>82.7761</v>
      </c>
      <c r="C29" s="50">
        <v>9.0745</v>
      </c>
      <c r="D29" s="50">
        <v>2.38399</v>
      </c>
      <c r="E29" s="50">
        <v>1.51737</v>
      </c>
      <c r="F29" s="50">
        <v>2.81135</v>
      </c>
      <c r="G29" s="50">
        <v>1.43667</v>
      </c>
      <c r="O29" s="1"/>
      <c r="P29" s="1"/>
      <c r="Q29" s="1"/>
      <c r="R29" s="1"/>
      <c r="S29" s="1"/>
      <c r="T29" s="1"/>
    </row>
    <row r="30" spans="1:20" ht="15">
      <c r="A30" s="49">
        <v>1999</v>
      </c>
      <c r="B30" s="50">
        <v>82.4904</v>
      </c>
      <c r="C30" s="50">
        <v>9.9619</v>
      </c>
      <c r="D30" s="50">
        <v>2.3171</v>
      </c>
      <c r="E30" s="50">
        <v>1.01865</v>
      </c>
      <c r="F30" s="50">
        <v>2.73368</v>
      </c>
      <c r="G30" s="50">
        <v>1.47827</v>
      </c>
      <c r="O30" s="1"/>
      <c r="P30" s="1"/>
      <c r="Q30" s="1"/>
      <c r="R30" s="1"/>
      <c r="S30" s="1"/>
      <c r="T30" s="1"/>
    </row>
    <row r="31" spans="1:20" ht="15">
      <c r="A31" s="49">
        <v>2000</v>
      </c>
      <c r="B31" s="50">
        <v>84.3924</v>
      </c>
      <c r="C31" s="50">
        <v>7.8871</v>
      </c>
      <c r="D31" s="50">
        <v>2.1426</v>
      </c>
      <c r="E31" s="50">
        <v>1.09274</v>
      </c>
      <c r="F31" s="50">
        <v>3.05705</v>
      </c>
      <c r="G31" s="50">
        <v>1.42818</v>
      </c>
      <c r="O31" s="1"/>
      <c r="P31" s="1"/>
      <c r="Q31" s="1"/>
      <c r="R31" s="1"/>
      <c r="S31" s="1"/>
      <c r="T31" s="1"/>
    </row>
    <row r="32" spans="1:20" ht="15">
      <c r="A32" s="49">
        <v>2001</v>
      </c>
      <c r="B32" s="50">
        <v>85.0769</v>
      </c>
      <c r="C32" s="50">
        <v>7.2529</v>
      </c>
      <c r="D32" s="50">
        <v>1.69329</v>
      </c>
      <c r="E32" s="50">
        <v>2.05098</v>
      </c>
      <c r="F32" s="50">
        <v>2.69068</v>
      </c>
      <c r="G32" s="50">
        <v>1.23526</v>
      </c>
      <c r="O32" s="1"/>
      <c r="P32" s="1"/>
      <c r="Q32" s="1"/>
      <c r="R32" s="1"/>
      <c r="S32" s="1"/>
      <c r="T32" s="1"/>
    </row>
    <row r="33" spans="1:20" ht="15">
      <c r="A33" s="49">
        <v>2002</v>
      </c>
      <c r="B33" s="50">
        <v>84.0044</v>
      </c>
      <c r="C33" s="50">
        <v>8.657</v>
      </c>
      <c r="D33" s="50">
        <v>2.38133</v>
      </c>
      <c r="E33" s="50">
        <v>1.18102</v>
      </c>
      <c r="F33" s="50">
        <v>2.12195</v>
      </c>
      <c r="G33" s="50">
        <v>1.65434</v>
      </c>
      <c r="O33" s="1"/>
      <c r="P33" s="1"/>
      <c r="Q33" s="1"/>
      <c r="R33" s="1"/>
      <c r="S33" s="1"/>
      <c r="T33" s="1"/>
    </row>
    <row r="34" spans="1:20" ht="15">
      <c r="A34" s="49">
        <v>2003</v>
      </c>
      <c r="B34" s="50">
        <v>84.4877</v>
      </c>
      <c r="C34" s="50">
        <v>8.8404</v>
      </c>
      <c r="D34" s="50">
        <v>2.00409</v>
      </c>
      <c r="E34" s="50">
        <v>1.29077</v>
      </c>
      <c r="F34" s="50">
        <v>1.89888</v>
      </c>
      <c r="G34" s="50">
        <v>1.47809</v>
      </c>
      <c r="O34" s="1"/>
      <c r="P34" s="1"/>
      <c r="Q34" s="1"/>
      <c r="R34" s="1"/>
      <c r="S34" s="1"/>
      <c r="T34" s="1"/>
    </row>
    <row r="35" spans="1:20" ht="15">
      <c r="A35" s="49">
        <v>2004</v>
      </c>
      <c r="B35" s="50">
        <v>83.1082</v>
      </c>
      <c r="C35" s="50">
        <v>8.155</v>
      </c>
      <c r="D35" s="50">
        <v>2.63173</v>
      </c>
      <c r="E35" s="50">
        <v>1.22403</v>
      </c>
      <c r="F35" s="50">
        <v>2.88489</v>
      </c>
      <c r="G35" s="50">
        <v>1.99614</v>
      </c>
      <c r="O35" s="1"/>
      <c r="P35" s="1"/>
      <c r="Q35" s="1"/>
      <c r="R35" s="1"/>
      <c r="S35" s="1"/>
      <c r="T35" s="1"/>
    </row>
    <row r="36" spans="1:20" ht="15">
      <c r="A36" s="49">
        <v>2005</v>
      </c>
      <c r="B36" s="50">
        <v>85.0894</v>
      </c>
      <c r="C36" s="50">
        <v>8.2473</v>
      </c>
      <c r="D36" s="50">
        <v>2.32461</v>
      </c>
      <c r="E36" s="50">
        <v>1.32118</v>
      </c>
      <c r="F36" s="50">
        <v>1.83495</v>
      </c>
      <c r="G36" s="50">
        <v>1.18261</v>
      </c>
      <c r="O36" s="1"/>
      <c r="P36" s="1"/>
      <c r="Q36" s="1"/>
      <c r="R36" s="1"/>
      <c r="S36" s="1"/>
      <c r="T36" s="1"/>
    </row>
    <row r="37" spans="1:20" ht="15">
      <c r="A37" s="49">
        <v>2006</v>
      </c>
      <c r="B37" s="50">
        <v>83.0489</v>
      </c>
      <c r="C37" s="50">
        <v>7.7554</v>
      </c>
      <c r="D37" s="50">
        <v>3.03131</v>
      </c>
      <c r="E37" s="50">
        <v>1.83148</v>
      </c>
      <c r="F37" s="50">
        <v>3.10368</v>
      </c>
      <c r="G37" s="50">
        <v>1.2293</v>
      </c>
      <c r="O37" s="1"/>
      <c r="P37" s="1"/>
      <c r="Q37" s="1"/>
      <c r="R37" s="1"/>
      <c r="S37" s="1"/>
      <c r="T37" s="1"/>
    </row>
    <row r="38" spans="1:20" ht="15">
      <c r="A38" s="49">
        <v>2007</v>
      </c>
      <c r="B38" s="50">
        <v>84.4913</v>
      </c>
      <c r="C38" s="50">
        <v>8.4754</v>
      </c>
      <c r="D38" s="50">
        <v>2.49026</v>
      </c>
      <c r="E38" s="50">
        <v>1.10491</v>
      </c>
      <c r="F38" s="50">
        <v>2.09933</v>
      </c>
      <c r="G38" s="50">
        <v>1.33876</v>
      </c>
      <c r="O38" s="1"/>
      <c r="P38" s="1"/>
      <c r="Q38" s="1"/>
      <c r="R38" s="1"/>
      <c r="S38" s="1"/>
      <c r="T38" s="1"/>
    </row>
    <row r="39" spans="1:20" ht="15">
      <c r="A39" s="49">
        <v>2008</v>
      </c>
      <c r="B39" s="50">
        <v>84.1285</v>
      </c>
      <c r="C39" s="50">
        <v>8.8306</v>
      </c>
      <c r="D39" s="50">
        <v>2.43469</v>
      </c>
      <c r="E39" s="50">
        <v>1.52465</v>
      </c>
      <c r="F39" s="50">
        <v>2.0222</v>
      </c>
      <c r="G39" s="50">
        <v>1.05939</v>
      </c>
      <c r="O39" s="1"/>
      <c r="P39" s="1"/>
      <c r="Q39" s="1"/>
      <c r="R39" s="1"/>
      <c r="S39" s="1"/>
      <c r="T39" s="1"/>
    </row>
    <row r="40" spans="1:20" ht="15">
      <c r="A40" s="49">
        <v>2009</v>
      </c>
      <c r="B40" s="50">
        <v>84.8992</v>
      </c>
      <c r="C40" s="50">
        <v>8.7487</v>
      </c>
      <c r="D40" s="50">
        <v>1.94257</v>
      </c>
      <c r="E40" s="50">
        <v>1.05828</v>
      </c>
      <c r="F40" s="50">
        <v>2.16635</v>
      </c>
      <c r="G40" s="50">
        <v>1.18499</v>
      </c>
      <c r="O40" s="1"/>
      <c r="P40" s="1"/>
      <c r="Q40" s="1"/>
      <c r="R40" s="1"/>
      <c r="S40" s="1"/>
      <c r="T40" s="1"/>
    </row>
    <row r="41" spans="1:20" ht="15">
      <c r="A41" s="49">
        <v>2010</v>
      </c>
      <c r="B41" s="50">
        <v>84.9637</v>
      </c>
      <c r="C41" s="50">
        <v>8.1723</v>
      </c>
      <c r="D41" s="50">
        <v>1.70796</v>
      </c>
      <c r="E41" s="50">
        <v>1.61182</v>
      </c>
      <c r="F41" s="50">
        <v>1.86607</v>
      </c>
      <c r="G41" s="50">
        <v>1.6781</v>
      </c>
      <c r="O41" s="1"/>
      <c r="P41" s="1"/>
      <c r="Q41" s="1"/>
      <c r="R41" s="1"/>
      <c r="S41" s="1"/>
      <c r="T41" s="1"/>
    </row>
    <row r="42" spans="1:20" ht="15">
      <c r="A42" s="49">
        <v>2011</v>
      </c>
      <c r="B42" s="50">
        <v>84.6029</v>
      </c>
      <c r="C42" s="50">
        <v>9.4757</v>
      </c>
      <c r="D42" s="50">
        <v>2.13055</v>
      </c>
      <c r="E42" s="50">
        <v>1.29112</v>
      </c>
      <c r="F42" s="50">
        <v>1.33426</v>
      </c>
      <c r="G42" s="50">
        <v>1.16537</v>
      </c>
      <c r="O42" s="1"/>
      <c r="P42" s="1"/>
      <c r="Q42" s="1"/>
      <c r="R42" s="1"/>
      <c r="S42" s="1"/>
      <c r="T42" s="1"/>
    </row>
    <row r="43" spans="1:20" ht="15">
      <c r="A43" s="49">
        <v>2012</v>
      </c>
      <c r="B43" s="50">
        <v>84.6445</v>
      </c>
      <c r="C43" s="50">
        <v>9.2163</v>
      </c>
      <c r="D43" s="50">
        <v>2.09531</v>
      </c>
      <c r="E43" s="50">
        <v>1.36611</v>
      </c>
      <c r="F43" s="50">
        <v>1.51493</v>
      </c>
      <c r="G43" s="50">
        <v>1.16292</v>
      </c>
      <c r="O43" s="1"/>
      <c r="P43" s="1"/>
      <c r="Q43" s="1"/>
      <c r="R43" s="1"/>
      <c r="S43" s="1"/>
      <c r="T43" s="1"/>
    </row>
    <row r="44" spans="1:20" ht="15">
      <c r="A44" s="53">
        <v>2013</v>
      </c>
      <c r="B44" s="50">
        <v>82.5715</v>
      </c>
      <c r="C44" s="50">
        <v>10.0173</v>
      </c>
      <c r="D44" s="50">
        <v>1.86915</v>
      </c>
      <c r="E44" s="50">
        <v>1.82014</v>
      </c>
      <c r="F44" s="50">
        <v>2.03148</v>
      </c>
      <c r="G44" s="50">
        <v>1.6904</v>
      </c>
      <c r="O44" s="1"/>
      <c r="P44" s="1"/>
      <c r="Q44" s="1"/>
      <c r="R44" s="1"/>
      <c r="S44" s="1"/>
      <c r="T44" s="1"/>
    </row>
    <row r="45" spans="1:8" ht="36" customHeight="1">
      <c r="A45" s="162" t="s">
        <v>817</v>
      </c>
      <c r="B45" s="163"/>
      <c r="C45" s="163"/>
      <c r="D45" s="163"/>
      <c r="E45" s="163"/>
      <c r="F45" s="163"/>
      <c r="G45" s="163"/>
      <c r="H45" s="58"/>
    </row>
    <row r="46" spans="1:7" s="59" customFormat="1" ht="36" customHeight="1">
      <c r="A46" s="148" t="s">
        <v>179</v>
      </c>
      <c r="B46" s="148"/>
      <c r="C46" s="148"/>
      <c r="D46" s="148"/>
      <c r="E46" s="148"/>
      <c r="F46" s="148"/>
      <c r="G46" s="148"/>
    </row>
    <row r="47" spans="1:7" ht="17.25">
      <c r="A47" s="167" t="s">
        <v>180</v>
      </c>
      <c r="B47" s="167"/>
      <c r="C47" s="167"/>
      <c r="D47" s="167"/>
      <c r="E47" s="167"/>
      <c r="F47" s="167"/>
      <c r="G47" s="167"/>
    </row>
    <row r="48" spans="1:7" ht="15">
      <c r="A48" s="167" t="s">
        <v>95</v>
      </c>
      <c r="B48" s="167"/>
      <c r="C48" s="167"/>
      <c r="D48" s="167"/>
      <c r="E48" s="167"/>
      <c r="F48" s="167"/>
      <c r="G48" s="167"/>
    </row>
  </sheetData>
  <sheetProtection/>
  <mergeCells count="6">
    <mergeCell ref="A3:G3"/>
    <mergeCell ref="B4:G4"/>
    <mergeCell ref="A47:G47"/>
    <mergeCell ref="A48:G48"/>
    <mergeCell ref="A45:G45"/>
    <mergeCell ref="A46:G46"/>
  </mergeCells>
  <printOptions/>
  <pageMargins left="0.7" right="0.7" top="0.75" bottom="0.75" header="0.3" footer="0.3"/>
  <pageSetup fitToHeight="1" fitToWidth="1" horizontalDpi="600" verticalDpi="600" orientation="portrait" scale="92"/>
</worksheet>
</file>

<file path=xl/worksheets/sheet6.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23">
      <selection activeCell="A46" sqref="A46:G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33</v>
      </c>
    </row>
    <row r="2" ht="15">
      <c r="A2" s="2" t="s">
        <v>198</v>
      </c>
    </row>
    <row r="3" spans="1:7" ht="15">
      <c r="A3" s="165" t="s">
        <v>131</v>
      </c>
      <c r="B3" s="165"/>
      <c r="C3" s="165"/>
      <c r="D3" s="165"/>
      <c r="E3" s="165"/>
      <c r="F3" s="165"/>
      <c r="G3" s="165"/>
    </row>
    <row r="4" spans="1:7" ht="15">
      <c r="A4" s="44"/>
      <c r="B4" s="159" t="s">
        <v>172</v>
      </c>
      <c r="C4" s="159"/>
      <c r="D4" s="159"/>
      <c r="E4" s="159"/>
      <c r="F4" s="159"/>
      <c r="G4" s="166"/>
    </row>
    <row r="5" spans="1:7" s="43" customFormat="1" ht="30">
      <c r="A5" s="45" t="s">
        <v>0</v>
      </c>
      <c r="B5" s="46" t="s">
        <v>2</v>
      </c>
      <c r="C5" s="46" t="s">
        <v>3</v>
      </c>
      <c r="D5" s="46" t="s">
        <v>4</v>
      </c>
      <c r="E5" s="119" t="s">
        <v>141</v>
      </c>
      <c r="F5" s="46" t="s">
        <v>5</v>
      </c>
      <c r="G5" s="56" t="s">
        <v>6</v>
      </c>
    </row>
    <row r="6" spans="1:21" ht="15">
      <c r="A6" s="47">
        <v>1975</v>
      </c>
      <c r="B6" s="23">
        <f>79.1801/100</f>
        <v>0.791801</v>
      </c>
      <c r="C6" s="23">
        <f>7.97734/100</f>
        <v>0.0797734</v>
      </c>
      <c r="D6" s="23">
        <f>1.38875/100</f>
        <v>0.013887499999999999</v>
      </c>
      <c r="E6" s="23">
        <f>2.87381/100</f>
        <v>0.028738100000000003</v>
      </c>
      <c r="F6" s="23">
        <f>4.6755/100</f>
        <v>0.046755000000000005</v>
      </c>
      <c r="G6" s="23">
        <f>3.9045/100</f>
        <v>0.039045</v>
      </c>
      <c r="O6" s="1"/>
      <c r="P6" s="1"/>
      <c r="Q6" s="1"/>
      <c r="R6" s="1"/>
      <c r="S6" s="1"/>
      <c r="T6" s="1"/>
      <c r="U6" s="48"/>
    </row>
    <row r="7" spans="1:20" ht="15">
      <c r="A7" s="49">
        <v>1976</v>
      </c>
      <c r="B7" s="50">
        <v>79.7242</v>
      </c>
      <c r="C7" s="50">
        <v>7.57489</v>
      </c>
      <c r="D7" s="50">
        <v>1.57107</v>
      </c>
      <c r="E7" s="50">
        <v>2.57279</v>
      </c>
      <c r="F7" s="50">
        <v>4.51092</v>
      </c>
      <c r="G7" s="50">
        <v>4.04616</v>
      </c>
      <c r="O7" s="1"/>
      <c r="P7" s="1"/>
      <c r="Q7" s="1"/>
      <c r="R7" s="1"/>
      <c r="S7" s="1"/>
      <c r="T7" s="1"/>
    </row>
    <row r="8" spans="1:20" ht="15">
      <c r="A8" s="49">
        <v>1977</v>
      </c>
      <c r="B8" s="50">
        <v>81.2375</v>
      </c>
      <c r="C8" s="50">
        <v>5.31662</v>
      </c>
      <c r="D8" s="50">
        <v>1.88165</v>
      </c>
      <c r="E8" s="50">
        <v>3.63736</v>
      </c>
      <c r="F8" s="50">
        <v>4.77003</v>
      </c>
      <c r="G8" s="50">
        <v>3.15688</v>
      </c>
      <c r="O8" s="1"/>
      <c r="P8" s="1"/>
      <c r="Q8" s="1"/>
      <c r="R8" s="1"/>
      <c r="S8" s="1"/>
      <c r="T8" s="1"/>
    </row>
    <row r="9" spans="1:20" ht="15">
      <c r="A9" s="49">
        <v>1978</v>
      </c>
      <c r="B9" s="50">
        <v>81.6994</v>
      </c>
      <c r="C9" s="50">
        <v>5.12401</v>
      </c>
      <c r="D9" s="50">
        <v>1.56501</v>
      </c>
      <c r="E9" s="50">
        <v>2.90795</v>
      </c>
      <c r="F9" s="50">
        <v>5.87254</v>
      </c>
      <c r="G9" s="50">
        <v>2.83107</v>
      </c>
      <c r="O9" s="1"/>
      <c r="P9" s="1"/>
      <c r="Q9" s="1"/>
      <c r="R9" s="1"/>
      <c r="S9" s="1"/>
      <c r="T9" s="1"/>
    </row>
    <row r="10" spans="1:20" ht="15">
      <c r="A10" s="49">
        <v>1979</v>
      </c>
      <c r="B10" s="50">
        <v>80.5057</v>
      </c>
      <c r="C10" s="50">
        <v>5.55597</v>
      </c>
      <c r="D10" s="50">
        <v>1.85446</v>
      </c>
      <c r="E10" s="50">
        <v>2.56</v>
      </c>
      <c r="F10" s="50">
        <v>6.6124</v>
      </c>
      <c r="G10" s="50">
        <v>2.91148</v>
      </c>
      <c r="O10" s="1"/>
      <c r="P10" s="1"/>
      <c r="Q10" s="1"/>
      <c r="R10" s="1"/>
      <c r="S10" s="1"/>
      <c r="T10" s="1"/>
    </row>
    <row r="11" spans="1:20" ht="15">
      <c r="A11" s="49">
        <v>1980</v>
      </c>
      <c r="B11" s="50">
        <v>81.0802</v>
      </c>
      <c r="C11" s="50">
        <v>5.37457</v>
      </c>
      <c r="D11" s="50">
        <v>2.07729</v>
      </c>
      <c r="E11" s="50">
        <v>3.39138</v>
      </c>
      <c r="F11" s="50">
        <v>5.53516</v>
      </c>
      <c r="G11" s="50">
        <v>2.54144</v>
      </c>
      <c r="O11" s="1"/>
      <c r="P11" s="1"/>
      <c r="Q11" s="1"/>
      <c r="R11" s="1"/>
      <c r="S11" s="1"/>
      <c r="T11" s="1"/>
    </row>
    <row r="12" spans="1:20" ht="15">
      <c r="A12" s="49">
        <v>1981</v>
      </c>
      <c r="B12" s="50">
        <v>84.492</v>
      </c>
      <c r="C12" s="50">
        <v>3.68285</v>
      </c>
      <c r="D12" s="50">
        <v>1.88241</v>
      </c>
      <c r="E12" s="50">
        <v>2.61071</v>
      </c>
      <c r="F12" s="50">
        <v>5.36448</v>
      </c>
      <c r="G12" s="50">
        <v>1.96755</v>
      </c>
      <c r="O12" s="1"/>
      <c r="P12" s="1"/>
      <c r="Q12" s="1"/>
      <c r="R12" s="1"/>
      <c r="S12" s="1"/>
      <c r="T12" s="1"/>
    </row>
    <row r="13" spans="1:20" ht="15">
      <c r="A13" s="49">
        <v>1982</v>
      </c>
      <c r="B13" s="50">
        <v>83.9738</v>
      </c>
      <c r="C13" s="50">
        <v>3.62394</v>
      </c>
      <c r="D13" s="50">
        <v>2.18631</v>
      </c>
      <c r="E13" s="50">
        <v>2.61181</v>
      </c>
      <c r="F13" s="50">
        <v>5.52222</v>
      </c>
      <c r="G13" s="50">
        <v>2.08192</v>
      </c>
      <c r="O13" s="1"/>
      <c r="P13" s="1"/>
      <c r="Q13" s="1"/>
      <c r="R13" s="1"/>
      <c r="S13" s="1"/>
      <c r="T13" s="1"/>
    </row>
    <row r="14" spans="1:20" ht="15">
      <c r="A14" s="49">
        <v>1983</v>
      </c>
      <c r="B14" s="50">
        <v>81.7671</v>
      </c>
      <c r="C14" s="50">
        <v>5.43121</v>
      </c>
      <c r="D14" s="50">
        <v>2.34797</v>
      </c>
      <c r="E14" s="50">
        <v>2.86339</v>
      </c>
      <c r="F14" s="50">
        <v>5.2382</v>
      </c>
      <c r="G14" s="50">
        <v>2.35217</v>
      </c>
      <c r="O14" s="1"/>
      <c r="P14" s="1"/>
      <c r="Q14" s="1"/>
      <c r="R14" s="1"/>
      <c r="S14" s="1"/>
      <c r="T14" s="1"/>
    </row>
    <row r="15" spans="1:20" ht="15">
      <c r="A15" s="49">
        <v>1984</v>
      </c>
      <c r="B15" s="50">
        <v>80.0419</v>
      </c>
      <c r="C15" s="50">
        <v>4.51902</v>
      </c>
      <c r="D15" s="50">
        <v>3.17373</v>
      </c>
      <c r="E15" s="50">
        <v>3.58014</v>
      </c>
      <c r="F15" s="50">
        <v>5.98975</v>
      </c>
      <c r="G15" s="50">
        <v>2.69547</v>
      </c>
      <c r="O15" s="1"/>
      <c r="P15" s="1"/>
      <c r="Q15" s="1"/>
      <c r="R15" s="1"/>
      <c r="S15" s="1"/>
      <c r="T15" s="1"/>
    </row>
    <row r="16" spans="1:20" ht="15">
      <c r="A16" s="49">
        <v>1985</v>
      </c>
      <c r="B16" s="50">
        <v>82.0382</v>
      </c>
      <c r="C16" s="50">
        <v>4.22707</v>
      </c>
      <c r="D16" s="50">
        <v>2.61042</v>
      </c>
      <c r="E16" s="50">
        <v>3.73674</v>
      </c>
      <c r="F16" s="50">
        <v>5.5136</v>
      </c>
      <c r="G16" s="50">
        <v>1.87397</v>
      </c>
      <c r="O16" s="1"/>
      <c r="P16" s="1"/>
      <c r="Q16" s="1"/>
      <c r="R16" s="1"/>
      <c r="S16" s="1"/>
      <c r="T16" s="1"/>
    </row>
    <row r="17" spans="1:20" ht="15">
      <c r="A17" s="49">
        <v>1986</v>
      </c>
      <c r="B17" s="50">
        <v>83.0884</v>
      </c>
      <c r="C17" s="50">
        <v>2.6155</v>
      </c>
      <c r="D17" s="50">
        <v>2.82216</v>
      </c>
      <c r="E17" s="50">
        <v>3.69091</v>
      </c>
      <c r="F17" s="50">
        <v>6.02765</v>
      </c>
      <c r="G17" s="50">
        <v>1.75535</v>
      </c>
      <c r="O17" s="1"/>
      <c r="P17" s="1"/>
      <c r="Q17" s="1"/>
      <c r="R17" s="1"/>
      <c r="S17" s="1"/>
      <c r="T17" s="1"/>
    </row>
    <row r="18" spans="1:20" ht="15">
      <c r="A18" s="49">
        <v>1987</v>
      </c>
      <c r="B18" s="50">
        <v>82.159</v>
      </c>
      <c r="C18" s="50">
        <v>2.32466</v>
      </c>
      <c r="D18" s="50">
        <v>3.43578</v>
      </c>
      <c r="E18" s="50">
        <v>3.25318</v>
      </c>
      <c r="F18" s="50">
        <v>6.46205</v>
      </c>
      <c r="G18" s="50">
        <v>2.36536</v>
      </c>
      <c r="O18" s="1"/>
      <c r="P18" s="1"/>
      <c r="Q18" s="1"/>
      <c r="R18" s="1"/>
      <c r="S18" s="1"/>
      <c r="T18" s="1"/>
    </row>
    <row r="19" spans="1:20" ht="15">
      <c r="A19" s="49">
        <v>1988</v>
      </c>
      <c r="B19" s="50">
        <v>82.3647</v>
      </c>
      <c r="C19" s="50">
        <v>3.2665</v>
      </c>
      <c r="D19" s="50">
        <v>3.89619</v>
      </c>
      <c r="E19" s="50">
        <v>3.11685</v>
      </c>
      <c r="F19" s="50">
        <v>5.18066</v>
      </c>
      <c r="G19" s="50">
        <v>2.17514</v>
      </c>
      <c r="O19" s="1"/>
      <c r="P19" s="1"/>
      <c r="Q19" s="1"/>
      <c r="R19" s="1"/>
      <c r="S19" s="1"/>
      <c r="T19" s="1"/>
    </row>
    <row r="20" spans="1:20" ht="15">
      <c r="A20" s="49">
        <v>1989</v>
      </c>
      <c r="B20" s="50">
        <v>80.116</v>
      </c>
      <c r="C20" s="50">
        <v>3.76455</v>
      </c>
      <c r="D20" s="50">
        <v>3.61452</v>
      </c>
      <c r="E20" s="50">
        <v>3.78835</v>
      </c>
      <c r="F20" s="50">
        <v>5.98902</v>
      </c>
      <c r="G20" s="50">
        <v>2.72755</v>
      </c>
      <c r="O20" s="1"/>
      <c r="P20" s="1"/>
      <c r="Q20" s="1"/>
      <c r="R20" s="1"/>
      <c r="S20" s="1"/>
      <c r="T20" s="1"/>
    </row>
    <row r="21" spans="1:20" ht="15">
      <c r="A21" s="49">
        <v>1990</v>
      </c>
      <c r="B21" s="50">
        <v>80.5846</v>
      </c>
      <c r="C21" s="50">
        <v>3.57825</v>
      </c>
      <c r="D21" s="50">
        <v>3.80828</v>
      </c>
      <c r="E21" s="50">
        <v>3.6822</v>
      </c>
      <c r="F21" s="50">
        <v>6.43609</v>
      </c>
      <c r="G21" s="50">
        <v>1.91059</v>
      </c>
      <c r="O21" s="1"/>
      <c r="P21" s="1"/>
      <c r="Q21" s="1"/>
      <c r="R21" s="1"/>
      <c r="S21" s="1"/>
      <c r="T21" s="1"/>
    </row>
    <row r="22" spans="1:20" ht="15">
      <c r="A22" s="49">
        <v>1991</v>
      </c>
      <c r="B22" s="50">
        <v>79.887</v>
      </c>
      <c r="C22" s="50">
        <v>3.87962</v>
      </c>
      <c r="D22" s="50">
        <v>4.42109</v>
      </c>
      <c r="E22" s="50">
        <v>3.31842</v>
      </c>
      <c r="F22" s="50">
        <v>6.21091</v>
      </c>
      <c r="G22" s="50">
        <v>2.283</v>
      </c>
      <c r="O22" s="1"/>
      <c r="P22" s="1"/>
      <c r="Q22" s="1"/>
      <c r="R22" s="1"/>
      <c r="S22" s="1"/>
      <c r="T22" s="1"/>
    </row>
    <row r="23" spans="1:20" ht="15">
      <c r="A23" s="49">
        <v>1992</v>
      </c>
      <c r="B23" s="50">
        <v>82.3832</v>
      </c>
      <c r="C23" s="50">
        <v>3.184</v>
      </c>
      <c r="D23" s="50">
        <v>4.48815</v>
      </c>
      <c r="E23" s="50">
        <v>2.89431</v>
      </c>
      <c r="F23" s="50">
        <v>4.86001</v>
      </c>
      <c r="G23" s="50">
        <v>2.19029</v>
      </c>
      <c r="O23" s="1"/>
      <c r="P23" s="1"/>
      <c r="Q23" s="1"/>
      <c r="R23" s="1"/>
      <c r="S23" s="1"/>
      <c r="T23" s="1"/>
    </row>
    <row r="24" spans="1:20" ht="15">
      <c r="A24" s="49">
        <v>1993</v>
      </c>
      <c r="B24" s="50">
        <v>82.1276</v>
      </c>
      <c r="C24" s="50">
        <v>3.9845</v>
      </c>
      <c r="D24" s="50">
        <v>3.74666</v>
      </c>
      <c r="E24" s="50">
        <v>3.04323</v>
      </c>
      <c r="F24" s="50">
        <v>5.11859</v>
      </c>
      <c r="G24" s="50">
        <v>1.97938</v>
      </c>
      <c r="O24" s="1"/>
      <c r="P24" s="1"/>
      <c r="Q24" s="1"/>
      <c r="R24" s="1"/>
      <c r="S24" s="1"/>
      <c r="T24" s="1"/>
    </row>
    <row r="25" spans="1:20" ht="15">
      <c r="A25" s="49">
        <v>1994</v>
      </c>
      <c r="B25" s="50">
        <v>84.7622</v>
      </c>
      <c r="C25" s="50">
        <v>3.05612</v>
      </c>
      <c r="D25" s="50">
        <v>3.33801</v>
      </c>
      <c r="E25" s="50">
        <v>2.48944</v>
      </c>
      <c r="F25" s="50">
        <v>4.7154</v>
      </c>
      <c r="G25" s="50">
        <v>1.63882</v>
      </c>
      <c r="O25" s="1"/>
      <c r="P25" s="1"/>
      <c r="Q25" s="1"/>
      <c r="R25" s="1"/>
      <c r="S25" s="1"/>
      <c r="T25" s="1"/>
    </row>
    <row r="26" spans="1:20" ht="15">
      <c r="A26" s="49">
        <v>1995</v>
      </c>
      <c r="B26" s="50">
        <v>85.5816</v>
      </c>
      <c r="C26" s="50">
        <v>2.38526</v>
      </c>
      <c r="D26" s="50">
        <v>3.33143</v>
      </c>
      <c r="E26" s="50">
        <v>2.22809</v>
      </c>
      <c r="F26" s="50">
        <v>4.89537</v>
      </c>
      <c r="G26" s="50">
        <v>1.57826</v>
      </c>
      <c r="O26" s="1"/>
      <c r="P26" s="1"/>
      <c r="Q26" s="1"/>
      <c r="R26" s="1"/>
      <c r="S26" s="1"/>
      <c r="T26" s="1"/>
    </row>
    <row r="27" spans="1:20" ht="15">
      <c r="A27" s="49">
        <v>1996</v>
      </c>
      <c r="B27" s="50">
        <v>85.5605</v>
      </c>
      <c r="C27" s="50">
        <v>2.58266</v>
      </c>
      <c r="D27" s="50">
        <v>3.86495</v>
      </c>
      <c r="E27" s="50">
        <v>1.86273</v>
      </c>
      <c r="F27" s="50">
        <v>4.29191</v>
      </c>
      <c r="G27" s="50">
        <v>1.83731</v>
      </c>
      <c r="O27" s="1"/>
      <c r="P27" s="1"/>
      <c r="Q27" s="1"/>
      <c r="R27" s="1"/>
      <c r="S27" s="1"/>
      <c r="T27" s="1"/>
    </row>
    <row r="28" spans="1:20" ht="15">
      <c r="A28" s="49">
        <v>1997</v>
      </c>
      <c r="B28" s="50">
        <v>85.2997</v>
      </c>
      <c r="C28" s="50">
        <v>1.93514</v>
      </c>
      <c r="D28" s="50">
        <v>3.79132</v>
      </c>
      <c r="E28" s="50">
        <v>2.65778</v>
      </c>
      <c r="F28" s="50">
        <v>4.28475</v>
      </c>
      <c r="G28" s="50">
        <v>2.03126</v>
      </c>
      <c r="O28" s="1"/>
      <c r="P28" s="1"/>
      <c r="Q28" s="1"/>
      <c r="R28" s="1"/>
      <c r="S28" s="1"/>
      <c r="T28" s="1"/>
    </row>
    <row r="29" spans="1:20" ht="15">
      <c r="A29" s="49">
        <v>1998</v>
      </c>
      <c r="B29" s="50">
        <v>86.6663</v>
      </c>
      <c r="C29" s="50">
        <v>1.67319</v>
      </c>
      <c r="D29" s="50">
        <v>3.84937</v>
      </c>
      <c r="E29" s="50">
        <v>2.01171</v>
      </c>
      <c r="F29" s="50">
        <v>4.43097</v>
      </c>
      <c r="G29" s="50">
        <v>1.36844</v>
      </c>
      <c r="O29" s="1"/>
      <c r="P29" s="1"/>
      <c r="Q29" s="1"/>
      <c r="R29" s="1"/>
      <c r="S29" s="1"/>
      <c r="T29" s="1"/>
    </row>
    <row r="30" spans="1:20" ht="15">
      <c r="A30" s="49">
        <v>1999</v>
      </c>
      <c r="B30" s="50">
        <v>86.3402</v>
      </c>
      <c r="C30" s="50">
        <v>1.84767</v>
      </c>
      <c r="D30" s="50">
        <v>3.79201</v>
      </c>
      <c r="E30" s="50">
        <v>1.82967</v>
      </c>
      <c r="F30" s="50">
        <v>4.42558</v>
      </c>
      <c r="G30" s="50">
        <v>1.76488</v>
      </c>
      <c r="O30" s="1"/>
      <c r="P30" s="1"/>
      <c r="Q30" s="1"/>
      <c r="R30" s="1"/>
      <c r="S30" s="1"/>
      <c r="T30" s="1"/>
    </row>
    <row r="31" spans="1:20" ht="15">
      <c r="A31" s="49">
        <v>2000</v>
      </c>
      <c r="B31" s="50">
        <v>86.5332</v>
      </c>
      <c r="C31" s="50">
        <v>2.7888</v>
      </c>
      <c r="D31" s="50">
        <v>2.85097</v>
      </c>
      <c r="E31" s="50">
        <v>1.84771</v>
      </c>
      <c r="F31" s="50">
        <v>4.49094</v>
      </c>
      <c r="G31" s="50">
        <v>1.48841</v>
      </c>
      <c r="O31" s="1"/>
      <c r="P31" s="1"/>
      <c r="Q31" s="1"/>
      <c r="R31" s="1"/>
      <c r="S31" s="1"/>
      <c r="T31" s="1"/>
    </row>
    <row r="32" spans="1:20" ht="15">
      <c r="A32" s="49">
        <v>2001</v>
      </c>
      <c r="B32" s="50">
        <v>86.3639</v>
      </c>
      <c r="C32" s="50">
        <v>2.02644</v>
      </c>
      <c r="D32" s="50">
        <v>3.24612</v>
      </c>
      <c r="E32" s="50">
        <v>2.40193</v>
      </c>
      <c r="F32" s="50">
        <v>4.26272</v>
      </c>
      <c r="G32" s="50">
        <v>1.69884</v>
      </c>
      <c r="O32" s="1"/>
      <c r="P32" s="1"/>
      <c r="Q32" s="1"/>
      <c r="R32" s="1"/>
      <c r="S32" s="1"/>
      <c r="T32" s="1"/>
    </row>
    <row r="33" spans="1:20" ht="15">
      <c r="A33" s="49">
        <v>2002</v>
      </c>
      <c r="B33" s="50">
        <v>86.3331</v>
      </c>
      <c r="C33" s="50">
        <v>2.63005</v>
      </c>
      <c r="D33" s="50">
        <v>4.27658</v>
      </c>
      <c r="E33" s="50">
        <v>1.97369</v>
      </c>
      <c r="F33" s="50">
        <v>3.4555</v>
      </c>
      <c r="G33" s="50">
        <v>1.3311</v>
      </c>
      <c r="O33" s="1"/>
      <c r="P33" s="1"/>
      <c r="Q33" s="1"/>
      <c r="R33" s="1"/>
      <c r="S33" s="1"/>
      <c r="T33" s="1"/>
    </row>
    <row r="34" spans="1:20" ht="15">
      <c r="A34" s="49">
        <v>2003</v>
      </c>
      <c r="B34" s="50">
        <v>88.0731</v>
      </c>
      <c r="C34" s="50">
        <v>2.78811</v>
      </c>
      <c r="D34" s="50">
        <v>3.62792</v>
      </c>
      <c r="E34" s="50">
        <v>1.64343</v>
      </c>
      <c r="F34" s="50">
        <v>2.64142</v>
      </c>
      <c r="G34" s="50">
        <v>1.22598</v>
      </c>
      <c r="O34" s="1"/>
      <c r="P34" s="1"/>
      <c r="Q34" s="1"/>
      <c r="R34" s="1"/>
      <c r="S34" s="1"/>
      <c r="T34" s="1"/>
    </row>
    <row r="35" spans="1:20" ht="15">
      <c r="A35" s="49">
        <v>2004</v>
      </c>
      <c r="B35" s="50">
        <v>87.7069</v>
      </c>
      <c r="C35" s="50">
        <v>1.8209</v>
      </c>
      <c r="D35" s="50">
        <v>3.56194</v>
      </c>
      <c r="E35" s="50">
        <v>2.36764</v>
      </c>
      <c r="F35" s="50">
        <v>2.75715</v>
      </c>
      <c r="G35" s="50">
        <v>1.78542</v>
      </c>
      <c r="O35" s="1"/>
      <c r="P35" s="1"/>
      <c r="Q35" s="1"/>
      <c r="R35" s="1"/>
      <c r="S35" s="1"/>
      <c r="T35" s="1"/>
    </row>
    <row r="36" spans="1:20" ht="15">
      <c r="A36" s="49">
        <v>2005</v>
      </c>
      <c r="B36" s="50">
        <v>87.2746</v>
      </c>
      <c r="C36" s="50">
        <v>1.93018</v>
      </c>
      <c r="D36" s="50">
        <v>3.64872</v>
      </c>
      <c r="E36" s="50">
        <v>2.93187</v>
      </c>
      <c r="F36" s="50">
        <v>2.63968</v>
      </c>
      <c r="G36" s="50">
        <v>1.57498</v>
      </c>
      <c r="O36" s="1"/>
      <c r="P36" s="1"/>
      <c r="Q36" s="1"/>
      <c r="R36" s="1"/>
      <c r="S36" s="1"/>
      <c r="T36" s="1"/>
    </row>
    <row r="37" spans="1:20" ht="15">
      <c r="A37" s="49">
        <v>2006</v>
      </c>
      <c r="B37" s="50">
        <v>87.3245</v>
      </c>
      <c r="C37" s="50">
        <v>1.80174</v>
      </c>
      <c r="D37" s="50">
        <v>3.57942</v>
      </c>
      <c r="E37" s="50">
        <v>2.58953</v>
      </c>
      <c r="F37" s="50">
        <v>3.36971</v>
      </c>
      <c r="G37" s="50">
        <v>1.33505</v>
      </c>
      <c r="O37" s="1"/>
      <c r="P37" s="1"/>
      <c r="Q37" s="1"/>
      <c r="R37" s="1"/>
      <c r="S37" s="1"/>
      <c r="T37" s="1"/>
    </row>
    <row r="38" spans="1:20" ht="15">
      <c r="A38" s="49">
        <v>2007</v>
      </c>
      <c r="B38" s="50">
        <v>87.3597</v>
      </c>
      <c r="C38" s="50">
        <v>2.34318</v>
      </c>
      <c r="D38" s="50">
        <v>3.83782</v>
      </c>
      <c r="E38" s="50">
        <v>2.19475</v>
      </c>
      <c r="F38" s="50">
        <v>3.04806</v>
      </c>
      <c r="G38" s="50">
        <v>1.21648</v>
      </c>
      <c r="O38" s="1"/>
      <c r="P38" s="1"/>
      <c r="Q38" s="1"/>
      <c r="R38" s="1"/>
      <c r="S38" s="1"/>
      <c r="T38" s="1"/>
    </row>
    <row r="39" spans="1:20" ht="15">
      <c r="A39" s="49">
        <v>2008</v>
      </c>
      <c r="B39" s="50">
        <v>88.3492</v>
      </c>
      <c r="C39" s="50">
        <v>2.1124</v>
      </c>
      <c r="D39" s="50">
        <v>3.34905</v>
      </c>
      <c r="E39" s="50">
        <v>2.31368</v>
      </c>
      <c r="F39" s="50">
        <v>2.56876</v>
      </c>
      <c r="G39" s="50">
        <v>1.30695</v>
      </c>
      <c r="O39" s="1"/>
      <c r="P39" s="1"/>
      <c r="Q39" s="1"/>
      <c r="R39" s="1"/>
      <c r="S39" s="1"/>
      <c r="T39" s="1"/>
    </row>
    <row r="40" spans="1:20" ht="15">
      <c r="A40" s="49">
        <v>2009</v>
      </c>
      <c r="B40" s="50">
        <v>88.6139</v>
      </c>
      <c r="C40" s="50">
        <v>1.00222</v>
      </c>
      <c r="D40" s="50">
        <v>3.99015</v>
      </c>
      <c r="E40" s="50">
        <v>2.38164</v>
      </c>
      <c r="F40" s="50">
        <v>2.78988</v>
      </c>
      <c r="G40" s="50">
        <v>1.22223</v>
      </c>
      <c r="O40" s="1"/>
      <c r="P40" s="1"/>
      <c r="Q40" s="1"/>
      <c r="R40" s="1"/>
      <c r="S40" s="1"/>
      <c r="T40" s="1"/>
    </row>
    <row r="41" spans="1:20" ht="15">
      <c r="A41" s="49">
        <v>2010</v>
      </c>
      <c r="B41" s="50">
        <v>90.4206</v>
      </c>
      <c r="C41" s="50">
        <v>0.97461</v>
      </c>
      <c r="D41" s="50">
        <v>2.6907</v>
      </c>
      <c r="E41" s="50">
        <v>2.15158</v>
      </c>
      <c r="F41" s="50">
        <v>2.57845</v>
      </c>
      <c r="G41" s="50">
        <v>1.18411</v>
      </c>
      <c r="O41" s="1"/>
      <c r="P41" s="1"/>
      <c r="Q41" s="1"/>
      <c r="R41" s="1"/>
      <c r="S41" s="1"/>
      <c r="T41" s="1"/>
    </row>
    <row r="42" spans="1:20" ht="15">
      <c r="A42" s="49">
        <v>2011</v>
      </c>
      <c r="B42" s="50">
        <v>88.9988</v>
      </c>
      <c r="C42" s="50">
        <v>1.18359</v>
      </c>
      <c r="D42" s="50">
        <v>4.04924</v>
      </c>
      <c r="E42" s="50">
        <v>2.51257</v>
      </c>
      <c r="F42" s="50">
        <v>1.89804</v>
      </c>
      <c r="G42" s="50">
        <v>1.35773</v>
      </c>
      <c r="O42" s="1"/>
      <c r="P42" s="1"/>
      <c r="Q42" s="1"/>
      <c r="R42" s="1"/>
      <c r="S42" s="1"/>
      <c r="T42" s="1"/>
    </row>
    <row r="43" spans="1:20" ht="15">
      <c r="A43" s="49">
        <v>2012</v>
      </c>
      <c r="B43" s="50">
        <v>88.9161</v>
      </c>
      <c r="C43" s="50">
        <v>0.91454</v>
      </c>
      <c r="D43" s="50">
        <v>3.78531</v>
      </c>
      <c r="E43" s="50">
        <v>2.66077</v>
      </c>
      <c r="F43" s="50">
        <v>2.24617</v>
      </c>
      <c r="G43" s="50">
        <v>1.47714</v>
      </c>
      <c r="O43" s="1"/>
      <c r="P43" s="1"/>
      <c r="Q43" s="1"/>
      <c r="R43" s="1"/>
      <c r="S43" s="1"/>
      <c r="T43" s="1"/>
    </row>
    <row r="44" spans="1:20" ht="15">
      <c r="A44" s="53">
        <v>2013</v>
      </c>
      <c r="B44" s="54">
        <v>88.4058</v>
      </c>
      <c r="C44" s="54">
        <v>1.47865</v>
      </c>
      <c r="D44" s="54">
        <v>4.1098</v>
      </c>
      <c r="E44" s="54">
        <v>1.30767</v>
      </c>
      <c r="F44" s="54">
        <v>3.08316</v>
      </c>
      <c r="G44" s="54">
        <v>1.61494</v>
      </c>
      <c r="O44" s="1"/>
      <c r="P44" s="1"/>
      <c r="Q44" s="1"/>
      <c r="R44" s="1"/>
      <c r="S44" s="1"/>
      <c r="T44" s="1"/>
    </row>
    <row r="45" spans="1:8" ht="36" customHeight="1">
      <c r="A45" s="162" t="s">
        <v>818</v>
      </c>
      <c r="B45" s="163"/>
      <c r="C45" s="163"/>
      <c r="D45" s="163"/>
      <c r="E45" s="163"/>
      <c r="F45" s="163"/>
      <c r="G45" s="163"/>
      <c r="H45" s="58"/>
    </row>
    <row r="46" spans="1:7" s="59" customFormat="1" ht="36" customHeight="1">
      <c r="A46" s="148" t="s">
        <v>179</v>
      </c>
      <c r="B46" s="148"/>
      <c r="C46" s="148"/>
      <c r="D46" s="148"/>
      <c r="E46" s="148"/>
      <c r="F46" s="148"/>
      <c r="G46" s="148"/>
    </row>
    <row r="47" spans="1:7" ht="17.25">
      <c r="A47" s="167" t="s">
        <v>180</v>
      </c>
      <c r="B47" s="167"/>
      <c r="C47" s="167"/>
      <c r="D47" s="167"/>
      <c r="E47" s="167"/>
      <c r="F47" s="167"/>
      <c r="G47" s="167"/>
    </row>
    <row r="48" spans="1:7" ht="15">
      <c r="A48" s="167" t="s">
        <v>95</v>
      </c>
      <c r="B48" s="167"/>
      <c r="C48" s="167"/>
      <c r="D48" s="167"/>
      <c r="E48" s="167"/>
      <c r="F48" s="167"/>
      <c r="G48" s="167"/>
    </row>
  </sheetData>
  <sheetProtection/>
  <mergeCells count="6">
    <mergeCell ref="A48:G48"/>
    <mergeCell ref="A3:G3"/>
    <mergeCell ref="B4:G4"/>
    <mergeCell ref="A45:G45"/>
    <mergeCell ref="A46:G46"/>
    <mergeCell ref="A47:G47"/>
  </mergeCells>
  <printOptions/>
  <pageMargins left="0.7" right="0.7" top="0.75" bottom="0.75" header="0.3" footer="0.3"/>
  <pageSetup fitToHeight="1" fitToWidth="1" horizontalDpi="600" verticalDpi="600" orientation="portrait" scale="92"/>
</worksheet>
</file>

<file path=xl/worksheets/sheet7.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39">
      <selection activeCell="A46" sqref="A46:G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34</v>
      </c>
    </row>
    <row r="2" ht="15">
      <c r="A2" s="2" t="s">
        <v>199</v>
      </c>
    </row>
    <row r="3" spans="1:7" ht="15">
      <c r="A3" s="165" t="s">
        <v>131</v>
      </c>
      <c r="B3" s="165"/>
      <c r="C3" s="165"/>
      <c r="D3" s="165"/>
      <c r="E3" s="165"/>
      <c r="F3" s="165"/>
      <c r="G3" s="165"/>
    </row>
    <row r="4" spans="1:7" ht="15">
      <c r="A4" s="44"/>
      <c r="B4" s="159" t="s">
        <v>172</v>
      </c>
      <c r="C4" s="159"/>
      <c r="D4" s="159"/>
      <c r="E4" s="159"/>
      <c r="F4" s="159"/>
      <c r="G4" s="166"/>
    </row>
    <row r="5" spans="1:7" s="43" customFormat="1" ht="30">
      <c r="A5" s="45" t="s">
        <v>0</v>
      </c>
      <c r="B5" s="46" t="s">
        <v>2</v>
      </c>
      <c r="C5" s="46" t="s">
        <v>3</v>
      </c>
      <c r="D5" s="46" t="s">
        <v>4</v>
      </c>
      <c r="E5" s="119" t="s">
        <v>141</v>
      </c>
      <c r="F5" s="46" t="s">
        <v>5</v>
      </c>
      <c r="G5" s="56" t="s">
        <v>6</v>
      </c>
    </row>
    <row r="6" spans="1:21" ht="15">
      <c r="A6" s="47">
        <v>1975</v>
      </c>
      <c r="B6" s="23">
        <f>74.2936/100</f>
        <v>0.7429359999999999</v>
      </c>
      <c r="C6" s="23">
        <f>3.88064/100</f>
        <v>0.0388064</v>
      </c>
      <c r="D6" s="23">
        <f>4.3966/100</f>
        <v>0.043966000000000005</v>
      </c>
      <c r="E6" s="23">
        <f>5.26614/100</f>
        <v>0.0526614</v>
      </c>
      <c r="F6" s="23">
        <f>8.0773/100</f>
        <v>0.080773</v>
      </c>
      <c r="G6" s="23">
        <f>4.08579/100</f>
        <v>0.0408579</v>
      </c>
      <c r="O6" s="1"/>
      <c r="P6" s="1"/>
      <c r="Q6" s="1"/>
      <c r="R6" s="1"/>
      <c r="S6" s="1"/>
      <c r="T6" s="1"/>
      <c r="U6" s="48"/>
    </row>
    <row r="7" spans="1:20" ht="15">
      <c r="A7" s="49">
        <v>1976</v>
      </c>
      <c r="B7" s="50">
        <v>74.0805</v>
      </c>
      <c r="C7" s="50">
        <v>4.46693</v>
      </c>
      <c r="D7" s="50">
        <v>4.1772</v>
      </c>
      <c r="E7" s="50">
        <v>5.84207</v>
      </c>
      <c r="F7" s="50">
        <v>7.8219</v>
      </c>
      <c r="G7" s="50">
        <v>3.6114</v>
      </c>
      <c r="O7" s="1"/>
      <c r="P7" s="1"/>
      <c r="Q7" s="1"/>
      <c r="R7" s="1"/>
      <c r="S7" s="1"/>
      <c r="T7" s="1"/>
    </row>
    <row r="8" spans="1:20" ht="15">
      <c r="A8" s="49">
        <v>1977</v>
      </c>
      <c r="B8" s="50">
        <v>74.5097</v>
      </c>
      <c r="C8" s="50">
        <v>4.59139</v>
      </c>
      <c r="D8" s="50">
        <v>4.9168</v>
      </c>
      <c r="E8" s="50">
        <v>3.96861</v>
      </c>
      <c r="F8" s="50">
        <v>8.5302</v>
      </c>
      <c r="G8" s="50">
        <v>3.48328</v>
      </c>
      <c r="O8" s="1"/>
      <c r="P8" s="1"/>
      <c r="Q8" s="1"/>
      <c r="R8" s="1"/>
      <c r="S8" s="1"/>
      <c r="T8" s="1"/>
    </row>
    <row r="9" spans="1:20" ht="15">
      <c r="A9" s="49">
        <v>1978</v>
      </c>
      <c r="B9" s="50">
        <v>73.6442</v>
      </c>
      <c r="C9" s="50">
        <v>4.73768</v>
      </c>
      <c r="D9" s="50">
        <v>5.3283</v>
      </c>
      <c r="E9" s="50">
        <v>4.94974</v>
      </c>
      <c r="F9" s="50">
        <v>8.4695</v>
      </c>
      <c r="G9" s="50">
        <v>2.87051</v>
      </c>
      <c r="O9" s="1"/>
      <c r="P9" s="1"/>
      <c r="Q9" s="1"/>
      <c r="R9" s="1"/>
      <c r="S9" s="1"/>
      <c r="T9" s="1"/>
    </row>
    <row r="10" spans="1:20" ht="15">
      <c r="A10" s="49">
        <v>1979</v>
      </c>
      <c r="B10" s="50">
        <v>72.3964</v>
      </c>
      <c r="C10" s="50">
        <v>3.60074</v>
      </c>
      <c r="D10" s="50">
        <v>5.7467</v>
      </c>
      <c r="E10" s="50">
        <v>5.42952</v>
      </c>
      <c r="F10" s="50">
        <v>10.6301</v>
      </c>
      <c r="G10" s="50">
        <v>2.19653</v>
      </c>
      <c r="O10" s="1"/>
      <c r="P10" s="1"/>
      <c r="Q10" s="1"/>
      <c r="R10" s="1"/>
      <c r="S10" s="1"/>
      <c r="T10" s="1"/>
    </row>
    <row r="11" spans="1:20" ht="15">
      <c r="A11" s="49">
        <v>1980</v>
      </c>
      <c r="B11" s="50">
        <v>73.3354</v>
      </c>
      <c r="C11" s="50">
        <v>3.13742</v>
      </c>
      <c r="D11" s="50">
        <v>5.9169</v>
      </c>
      <c r="E11" s="50">
        <v>5.21927</v>
      </c>
      <c r="F11" s="50">
        <v>10.0147</v>
      </c>
      <c r="G11" s="50">
        <v>2.37621</v>
      </c>
      <c r="O11" s="1"/>
      <c r="P11" s="1"/>
      <c r="Q11" s="1"/>
      <c r="R11" s="1"/>
      <c r="S11" s="1"/>
      <c r="T11" s="1"/>
    </row>
    <row r="12" spans="1:20" ht="15">
      <c r="A12" s="49">
        <v>1981</v>
      </c>
      <c r="B12" s="50">
        <v>72.9994</v>
      </c>
      <c r="C12" s="50">
        <v>2.94076</v>
      </c>
      <c r="D12" s="50">
        <v>6.0532</v>
      </c>
      <c r="E12" s="50">
        <v>6.17053</v>
      </c>
      <c r="F12" s="50">
        <v>9.7592</v>
      </c>
      <c r="G12" s="50">
        <v>2.07689</v>
      </c>
      <c r="O12" s="1"/>
      <c r="P12" s="1"/>
      <c r="Q12" s="1"/>
      <c r="R12" s="1"/>
      <c r="S12" s="1"/>
      <c r="T12" s="1"/>
    </row>
    <row r="13" spans="1:20" ht="15">
      <c r="A13" s="49">
        <v>1982</v>
      </c>
      <c r="B13" s="50">
        <v>73.2801</v>
      </c>
      <c r="C13" s="50">
        <v>1.84137</v>
      </c>
      <c r="D13" s="50">
        <v>6.2402</v>
      </c>
      <c r="E13" s="50">
        <v>6.06418</v>
      </c>
      <c r="F13" s="50">
        <v>10.7736</v>
      </c>
      <c r="G13" s="50">
        <v>1.80054</v>
      </c>
      <c r="O13" s="1"/>
      <c r="P13" s="1"/>
      <c r="Q13" s="1"/>
      <c r="R13" s="1"/>
      <c r="S13" s="1"/>
      <c r="T13" s="1"/>
    </row>
    <row r="14" spans="1:20" ht="15">
      <c r="A14" s="49">
        <v>1983</v>
      </c>
      <c r="B14" s="50">
        <v>72.4435</v>
      </c>
      <c r="C14" s="50">
        <v>1.90045</v>
      </c>
      <c r="D14" s="50">
        <v>6.9017</v>
      </c>
      <c r="E14" s="50">
        <v>6.03254</v>
      </c>
      <c r="F14" s="50">
        <v>10.8677</v>
      </c>
      <c r="G14" s="50">
        <v>1.85415</v>
      </c>
      <c r="O14" s="1"/>
      <c r="P14" s="1"/>
      <c r="Q14" s="1"/>
      <c r="R14" s="1"/>
      <c r="S14" s="1"/>
      <c r="T14" s="1"/>
    </row>
    <row r="15" spans="1:20" ht="15">
      <c r="A15" s="49">
        <v>1984</v>
      </c>
      <c r="B15" s="50">
        <v>68.6001</v>
      </c>
      <c r="C15" s="50">
        <v>1.59817</v>
      </c>
      <c r="D15" s="50">
        <v>8.0141</v>
      </c>
      <c r="E15" s="50">
        <v>7.11656</v>
      </c>
      <c r="F15" s="50">
        <v>12.766</v>
      </c>
      <c r="G15" s="50">
        <v>1.90502</v>
      </c>
      <c r="O15" s="1"/>
      <c r="P15" s="1"/>
      <c r="Q15" s="1"/>
      <c r="R15" s="1"/>
      <c r="S15" s="1"/>
      <c r="T15" s="1"/>
    </row>
    <row r="16" spans="1:20" ht="15">
      <c r="A16" s="49">
        <v>1985</v>
      </c>
      <c r="B16" s="50">
        <v>69.152</v>
      </c>
      <c r="C16" s="50">
        <v>1.57265</v>
      </c>
      <c r="D16" s="50">
        <v>7.8173</v>
      </c>
      <c r="E16" s="50">
        <v>6.83469</v>
      </c>
      <c r="F16" s="50">
        <v>12.6484</v>
      </c>
      <c r="G16" s="50">
        <v>1.9749</v>
      </c>
      <c r="O16" s="1"/>
      <c r="P16" s="1"/>
      <c r="Q16" s="1"/>
      <c r="R16" s="1"/>
      <c r="S16" s="1"/>
      <c r="T16" s="1"/>
    </row>
    <row r="17" spans="1:20" ht="15">
      <c r="A17" s="49">
        <v>1986</v>
      </c>
      <c r="B17" s="50">
        <v>69.6244</v>
      </c>
      <c r="C17" s="50">
        <v>1.35877</v>
      </c>
      <c r="D17" s="50">
        <v>7.2072</v>
      </c>
      <c r="E17" s="50">
        <v>7.23547</v>
      </c>
      <c r="F17" s="50">
        <v>12.8533</v>
      </c>
      <c r="G17" s="50">
        <v>1.7209</v>
      </c>
      <c r="O17" s="1"/>
      <c r="P17" s="1"/>
      <c r="Q17" s="1"/>
      <c r="R17" s="1"/>
      <c r="S17" s="1"/>
      <c r="T17" s="1"/>
    </row>
    <row r="18" spans="1:20" ht="15">
      <c r="A18" s="49">
        <v>1987</v>
      </c>
      <c r="B18" s="50">
        <v>66.9407</v>
      </c>
      <c r="C18" s="50">
        <v>1.15479</v>
      </c>
      <c r="D18" s="50">
        <v>8.3191</v>
      </c>
      <c r="E18" s="50">
        <v>6.98923</v>
      </c>
      <c r="F18" s="50">
        <v>14.4612</v>
      </c>
      <c r="G18" s="50">
        <v>2.13499</v>
      </c>
      <c r="O18" s="1"/>
      <c r="P18" s="1"/>
      <c r="Q18" s="1"/>
      <c r="R18" s="1"/>
      <c r="S18" s="1"/>
      <c r="T18" s="1"/>
    </row>
    <row r="19" spans="1:20" ht="15">
      <c r="A19" s="49">
        <v>1988</v>
      </c>
      <c r="B19" s="50">
        <v>68.7844</v>
      </c>
      <c r="C19" s="50">
        <v>1.41404</v>
      </c>
      <c r="D19" s="50">
        <v>9.2613</v>
      </c>
      <c r="E19" s="50">
        <v>6.18511</v>
      </c>
      <c r="F19" s="50">
        <v>12.271</v>
      </c>
      <c r="G19" s="50">
        <v>2.08416</v>
      </c>
      <c r="O19" s="1"/>
      <c r="P19" s="1"/>
      <c r="Q19" s="1"/>
      <c r="R19" s="1"/>
      <c r="S19" s="1"/>
      <c r="T19" s="1"/>
    </row>
    <row r="20" spans="1:20" ht="15">
      <c r="A20" s="49">
        <v>1989</v>
      </c>
      <c r="B20" s="50">
        <v>67.5673</v>
      </c>
      <c r="C20" s="50">
        <v>1.66666</v>
      </c>
      <c r="D20" s="50">
        <v>8.4459</v>
      </c>
      <c r="E20" s="50">
        <v>6.93788</v>
      </c>
      <c r="F20" s="50">
        <v>12.9032</v>
      </c>
      <c r="G20" s="50">
        <v>2.479</v>
      </c>
      <c r="O20" s="1"/>
      <c r="P20" s="1"/>
      <c r="Q20" s="1"/>
      <c r="R20" s="1"/>
      <c r="S20" s="1"/>
      <c r="T20" s="1"/>
    </row>
    <row r="21" spans="1:20" ht="15">
      <c r="A21" s="49">
        <v>1990</v>
      </c>
      <c r="B21" s="50">
        <v>68.225</v>
      </c>
      <c r="C21" s="50">
        <v>0.95636</v>
      </c>
      <c r="D21" s="50">
        <v>9.9931</v>
      </c>
      <c r="E21" s="50">
        <v>6.63415</v>
      </c>
      <c r="F21" s="50">
        <v>11.5294</v>
      </c>
      <c r="G21" s="50">
        <v>2.66196</v>
      </c>
      <c r="O21" s="1"/>
      <c r="P21" s="1"/>
      <c r="Q21" s="1"/>
      <c r="R21" s="1"/>
      <c r="S21" s="1"/>
      <c r="T21" s="1"/>
    </row>
    <row r="22" spans="1:20" ht="15">
      <c r="A22" s="49">
        <v>1991</v>
      </c>
      <c r="B22" s="50">
        <v>66.5984</v>
      </c>
      <c r="C22" s="50">
        <v>1.06346</v>
      </c>
      <c r="D22" s="50">
        <v>9.6177</v>
      </c>
      <c r="E22" s="50">
        <v>7.76322</v>
      </c>
      <c r="F22" s="50">
        <v>12.2448</v>
      </c>
      <c r="G22" s="50">
        <v>2.71244</v>
      </c>
      <c r="O22" s="1"/>
      <c r="P22" s="1"/>
      <c r="Q22" s="1"/>
      <c r="R22" s="1"/>
      <c r="S22" s="1"/>
      <c r="T22" s="1"/>
    </row>
    <row r="23" spans="1:20" ht="15">
      <c r="A23" s="49">
        <v>1992</v>
      </c>
      <c r="B23" s="50">
        <v>69.7029</v>
      </c>
      <c r="C23" s="50">
        <v>0.72443</v>
      </c>
      <c r="D23" s="50">
        <v>10.2629</v>
      </c>
      <c r="E23" s="50">
        <v>6.56348</v>
      </c>
      <c r="F23" s="50">
        <v>10.3145</v>
      </c>
      <c r="G23" s="50">
        <v>2.43185</v>
      </c>
      <c r="O23" s="1"/>
      <c r="P23" s="1"/>
      <c r="Q23" s="1"/>
      <c r="R23" s="1"/>
      <c r="S23" s="1"/>
      <c r="T23" s="1"/>
    </row>
    <row r="24" spans="1:20" ht="15">
      <c r="A24" s="49">
        <v>1993</v>
      </c>
      <c r="B24" s="50">
        <v>71.5727</v>
      </c>
      <c r="C24" s="50">
        <v>0.85359</v>
      </c>
      <c r="D24" s="50">
        <v>9.8482</v>
      </c>
      <c r="E24" s="50">
        <v>5.67239</v>
      </c>
      <c r="F24" s="50">
        <v>9.6675</v>
      </c>
      <c r="G24" s="50">
        <v>2.38562</v>
      </c>
      <c r="O24" s="1"/>
      <c r="P24" s="1"/>
      <c r="Q24" s="1"/>
      <c r="R24" s="1"/>
      <c r="S24" s="1"/>
      <c r="T24" s="1"/>
    </row>
    <row r="25" spans="1:20" ht="15">
      <c r="A25" s="49">
        <v>1994</v>
      </c>
      <c r="B25" s="50">
        <v>74.2812</v>
      </c>
      <c r="C25" s="50">
        <v>0.70254</v>
      </c>
      <c r="D25" s="50">
        <v>8.5524</v>
      </c>
      <c r="E25" s="50">
        <v>6.16675</v>
      </c>
      <c r="F25" s="50">
        <v>8.4825</v>
      </c>
      <c r="G25" s="50">
        <v>1.81473</v>
      </c>
      <c r="O25" s="1"/>
      <c r="P25" s="1"/>
      <c r="Q25" s="1"/>
      <c r="R25" s="1"/>
      <c r="S25" s="1"/>
      <c r="T25" s="1"/>
    </row>
    <row r="26" spans="1:20" ht="15">
      <c r="A26" s="49">
        <v>1995</v>
      </c>
      <c r="B26" s="50">
        <v>73.56</v>
      </c>
      <c r="C26" s="50">
        <v>0.5966</v>
      </c>
      <c r="D26" s="50">
        <v>8.7969</v>
      </c>
      <c r="E26" s="50">
        <v>5.55956</v>
      </c>
      <c r="F26" s="50">
        <v>9.3865</v>
      </c>
      <c r="G26" s="50">
        <v>2.10046</v>
      </c>
      <c r="O26" s="1"/>
      <c r="P26" s="1"/>
      <c r="Q26" s="1"/>
      <c r="R26" s="1"/>
      <c r="S26" s="1"/>
      <c r="T26" s="1"/>
    </row>
    <row r="27" spans="1:20" ht="15">
      <c r="A27" s="49">
        <v>1996</v>
      </c>
      <c r="B27" s="50">
        <v>74.1827</v>
      </c>
      <c r="C27" s="50">
        <v>0.68588</v>
      </c>
      <c r="D27" s="50">
        <v>9.4243</v>
      </c>
      <c r="E27" s="50">
        <v>4.61921</v>
      </c>
      <c r="F27" s="50">
        <v>9.1871</v>
      </c>
      <c r="G27" s="50">
        <v>1.90092</v>
      </c>
      <c r="O27" s="1"/>
      <c r="P27" s="1"/>
      <c r="Q27" s="1"/>
      <c r="R27" s="1"/>
      <c r="S27" s="1"/>
      <c r="T27" s="1"/>
    </row>
    <row r="28" spans="1:20" ht="15">
      <c r="A28" s="49">
        <v>1997</v>
      </c>
      <c r="B28" s="50">
        <v>74.075</v>
      </c>
      <c r="C28" s="50">
        <v>0.74382</v>
      </c>
      <c r="D28" s="50">
        <v>8.2566</v>
      </c>
      <c r="E28" s="50">
        <v>6.24738</v>
      </c>
      <c r="F28" s="50">
        <v>8.6904</v>
      </c>
      <c r="G28" s="50">
        <v>1.98676</v>
      </c>
      <c r="O28" s="1"/>
      <c r="P28" s="1"/>
      <c r="Q28" s="1"/>
      <c r="R28" s="1"/>
      <c r="S28" s="1"/>
      <c r="T28" s="1"/>
    </row>
    <row r="29" spans="1:20" ht="15">
      <c r="A29" s="49">
        <v>1998</v>
      </c>
      <c r="B29" s="50">
        <v>72.8164</v>
      </c>
      <c r="C29" s="50">
        <v>0.54555</v>
      </c>
      <c r="D29" s="50">
        <v>9.548</v>
      </c>
      <c r="E29" s="50">
        <v>5.85279</v>
      </c>
      <c r="F29" s="50">
        <v>9.0651</v>
      </c>
      <c r="G29" s="50">
        <v>2.17218</v>
      </c>
      <c r="O29" s="1"/>
      <c r="P29" s="1"/>
      <c r="Q29" s="1"/>
      <c r="R29" s="1"/>
      <c r="S29" s="1"/>
      <c r="T29" s="1"/>
    </row>
    <row r="30" spans="1:20" ht="15">
      <c r="A30" s="49">
        <v>1999</v>
      </c>
      <c r="B30" s="50">
        <v>73.8193</v>
      </c>
      <c r="C30" s="50">
        <v>0.37952</v>
      </c>
      <c r="D30" s="50">
        <v>10.4394</v>
      </c>
      <c r="E30" s="50">
        <v>5.64151</v>
      </c>
      <c r="F30" s="50">
        <v>7.9371</v>
      </c>
      <c r="G30" s="50">
        <v>1.7832</v>
      </c>
      <c r="O30" s="1"/>
      <c r="P30" s="1"/>
      <c r="Q30" s="1"/>
      <c r="R30" s="1"/>
      <c r="S30" s="1"/>
      <c r="T30" s="1"/>
    </row>
    <row r="31" spans="1:20" ht="15">
      <c r="A31" s="49">
        <v>2000</v>
      </c>
      <c r="B31" s="50">
        <v>74.965</v>
      </c>
      <c r="C31" s="50">
        <v>0.84796</v>
      </c>
      <c r="D31" s="50">
        <v>9.2743</v>
      </c>
      <c r="E31" s="50">
        <v>5.78466</v>
      </c>
      <c r="F31" s="50">
        <v>7.285</v>
      </c>
      <c r="G31" s="50">
        <v>1.84311</v>
      </c>
      <c r="O31" s="1"/>
      <c r="P31" s="1"/>
      <c r="Q31" s="1"/>
      <c r="R31" s="1"/>
      <c r="S31" s="1"/>
      <c r="T31" s="1"/>
    </row>
    <row r="32" spans="1:20" ht="15">
      <c r="A32" s="49">
        <v>2001</v>
      </c>
      <c r="B32" s="50">
        <v>76.1021</v>
      </c>
      <c r="C32" s="50">
        <v>0.85051</v>
      </c>
      <c r="D32" s="50">
        <v>8.1536</v>
      </c>
      <c r="E32" s="50">
        <v>5.41701</v>
      </c>
      <c r="F32" s="50">
        <v>7.6428</v>
      </c>
      <c r="G32" s="50">
        <v>1.83392</v>
      </c>
      <c r="O32" s="1"/>
      <c r="P32" s="1"/>
      <c r="Q32" s="1"/>
      <c r="R32" s="1"/>
      <c r="S32" s="1"/>
      <c r="T32" s="1"/>
    </row>
    <row r="33" spans="1:20" ht="15">
      <c r="A33" s="49">
        <v>2002</v>
      </c>
      <c r="B33" s="50">
        <v>77.3586</v>
      </c>
      <c r="C33" s="50">
        <v>0.51051</v>
      </c>
      <c r="D33" s="50">
        <v>8.8791</v>
      </c>
      <c r="E33" s="50">
        <v>5.90651</v>
      </c>
      <c r="F33" s="50">
        <v>5.4977</v>
      </c>
      <c r="G33" s="50">
        <v>1.84755</v>
      </c>
      <c r="O33" s="1"/>
      <c r="P33" s="1"/>
      <c r="Q33" s="1"/>
      <c r="R33" s="1"/>
      <c r="S33" s="1"/>
      <c r="T33" s="1"/>
    </row>
    <row r="34" spans="1:20" ht="15">
      <c r="A34" s="49">
        <v>2003</v>
      </c>
      <c r="B34" s="50">
        <v>78.6824</v>
      </c>
      <c r="C34" s="50">
        <v>0.39981</v>
      </c>
      <c r="D34" s="50">
        <v>8.6947</v>
      </c>
      <c r="E34" s="50">
        <v>4.97595</v>
      </c>
      <c r="F34" s="50">
        <v>5.8967</v>
      </c>
      <c r="G34" s="50">
        <v>1.35045</v>
      </c>
      <c r="O34" s="1"/>
      <c r="P34" s="1"/>
      <c r="Q34" s="1"/>
      <c r="R34" s="1"/>
      <c r="S34" s="1"/>
      <c r="T34" s="1"/>
    </row>
    <row r="35" spans="1:20" ht="15">
      <c r="A35" s="49">
        <v>2004</v>
      </c>
      <c r="B35" s="50">
        <v>78.7428</v>
      </c>
      <c r="C35" s="50">
        <v>0.5876</v>
      </c>
      <c r="D35" s="50">
        <v>8.7495</v>
      </c>
      <c r="E35" s="50">
        <v>4.76963</v>
      </c>
      <c r="F35" s="50">
        <v>5.6362</v>
      </c>
      <c r="G35" s="50">
        <v>1.51428</v>
      </c>
      <c r="O35" s="1"/>
      <c r="P35" s="1"/>
      <c r="Q35" s="1"/>
      <c r="R35" s="1"/>
      <c r="S35" s="1"/>
      <c r="T35" s="1"/>
    </row>
    <row r="36" spans="1:20" ht="15">
      <c r="A36" s="49">
        <v>2005</v>
      </c>
      <c r="B36" s="50">
        <v>77.4967</v>
      </c>
      <c r="C36" s="50">
        <v>0.77462</v>
      </c>
      <c r="D36" s="50">
        <v>8.9718</v>
      </c>
      <c r="E36" s="50">
        <v>5.10313</v>
      </c>
      <c r="F36" s="50">
        <v>6.1969</v>
      </c>
      <c r="G36" s="50">
        <v>1.45688</v>
      </c>
      <c r="O36" s="1"/>
      <c r="P36" s="1"/>
      <c r="Q36" s="1"/>
      <c r="R36" s="1"/>
      <c r="S36" s="1"/>
      <c r="T36" s="1"/>
    </row>
    <row r="37" spans="1:20" ht="15">
      <c r="A37" s="49">
        <v>2006</v>
      </c>
      <c r="B37" s="50">
        <v>75.6986</v>
      </c>
      <c r="C37" s="50">
        <v>0.46757</v>
      </c>
      <c r="D37" s="50">
        <v>9.7507</v>
      </c>
      <c r="E37" s="50">
        <v>5.24916</v>
      </c>
      <c r="F37" s="50">
        <v>7.1482</v>
      </c>
      <c r="G37" s="50">
        <v>1.6858</v>
      </c>
      <c r="O37" s="1"/>
      <c r="P37" s="1"/>
      <c r="Q37" s="1"/>
      <c r="R37" s="1"/>
      <c r="S37" s="1"/>
      <c r="T37" s="1"/>
    </row>
    <row r="38" spans="1:20" ht="15">
      <c r="A38" s="49">
        <v>2007</v>
      </c>
      <c r="B38" s="50">
        <v>78.8074</v>
      </c>
      <c r="C38" s="50">
        <v>0.51803</v>
      </c>
      <c r="D38" s="50">
        <v>8.3804</v>
      </c>
      <c r="E38" s="50">
        <v>4.74806</v>
      </c>
      <c r="F38" s="50">
        <v>5.7824</v>
      </c>
      <c r="G38" s="50">
        <v>1.76375</v>
      </c>
      <c r="O38" s="1"/>
      <c r="P38" s="1"/>
      <c r="Q38" s="1"/>
      <c r="R38" s="1"/>
      <c r="S38" s="1"/>
      <c r="T38" s="1"/>
    </row>
    <row r="39" spans="1:20" ht="15">
      <c r="A39" s="49">
        <v>2008</v>
      </c>
      <c r="B39" s="50">
        <v>77.9127</v>
      </c>
      <c r="C39" s="50">
        <v>0.47183</v>
      </c>
      <c r="D39" s="50">
        <v>8.9338</v>
      </c>
      <c r="E39" s="50">
        <v>5.79218</v>
      </c>
      <c r="F39" s="50">
        <v>4.7646</v>
      </c>
      <c r="G39" s="50">
        <v>2.12494</v>
      </c>
      <c r="O39" s="1"/>
      <c r="P39" s="1"/>
      <c r="Q39" s="1"/>
      <c r="R39" s="1"/>
      <c r="S39" s="1"/>
      <c r="T39" s="1"/>
    </row>
    <row r="40" spans="1:20" ht="15">
      <c r="A40" s="49">
        <v>2009</v>
      </c>
      <c r="B40" s="50">
        <v>76.8762</v>
      </c>
      <c r="C40" s="50">
        <v>0.49506</v>
      </c>
      <c r="D40" s="50">
        <v>9.8043</v>
      </c>
      <c r="E40" s="50">
        <v>5.24583</v>
      </c>
      <c r="F40" s="50">
        <v>5.3696</v>
      </c>
      <c r="G40" s="50">
        <v>2.20895</v>
      </c>
      <c r="O40" s="1"/>
      <c r="P40" s="1"/>
      <c r="Q40" s="1"/>
      <c r="R40" s="1"/>
      <c r="S40" s="1"/>
      <c r="T40" s="1"/>
    </row>
    <row r="41" spans="1:20" ht="15">
      <c r="A41" s="49">
        <v>2010</v>
      </c>
      <c r="B41" s="50">
        <v>80.204</v>
      </c>
      <c r="C41" s="50">
        <v>0.52476</v>
      </c>
      <c r="D41" s="50">
        <v>7.5687</v>
      </c>
      <c r="E41" s="50">
        <v>5.5658</v>
      </c>
      <c r="F41" s="50">
        <v>4.2599</v>
      </c>
      <c r="G41" s="50">
        <v>1.87686</v>
      </c>
      <c r="O41" s="1"/>
      <c r="P41" s="1"/>
      <c r="Q41" s="1"/>
      <c r="R41" s="1"/>
      <c r="S41" s="1"/>
      <c r="T41" s="1"/>
    </row>
    <row r="42" spans="1:20" ht="15">
      <c r="A42" s="49">
        <v>2011</v>
      </c>
      <c r="B42" s="50">
        <v>79.4314</v>
      </c>
      <c r="C42" s="50">
        <v>0.5529</v>
      </c>
      <c r="D42" s="50">
        <v>8.9211</v>
      </c>
      <c r="E42" s="50">
        <v>5.07582</v>
      </c>
      <c r="F42" s="50">
        <v>4.18</v>
      </c>
      <c r="G42" s="50">
        <v>1.83878</v>
      </c>
      <c r="O42" s="1"/>
      <c r="P42" s="1"/>
      <c r="Q42" s="1"/>
      <c r="R42" s="1"/>
      <c r="S42" s="1"/>
      <c r="T42" s="1"/>
    </row>
    <row r="43" spans="1:20" ht="15">
      <c r="A43" s="49">
        <v>2012</v>
      </c>
      <c r="B43" s="50">
        <v>81.4322</v>
      </c>
      <c r="C43" s="50">
        <v>0.60534</v>
      </c>
      <c r="D43" s="50">
        <v>7.2632</v>
      </c>
      <c r="E43" s="50">
        <v>4.587</v>
      </c>
      <c r="F43" s="50">
        <v>3.8364</v>
      </c>
      <c r="G43" s="50">
        <v>2.27595</v>
      </c>
      <c r="O43" s="1"/>
      <c r="P43" s="1"/>
      <c r="Q43" s="1"/>
      <c r="R43" s="1"/>
      <c r="S43" s="1"/>
      <c r="T43" s="1"/>
    </row>
    <row r="44" spans="1:20" ht="15">
      <c r="A44" s="53">
        <v>2013</v>
      </c>
      <c r="B44" s="54">
        <v>79.4311</v>
      </c>
      <c r="C44" s="54">
        <v>0.68312</v>
      </c>
      <c r="D44" s="54">
        <v>8.08</v>
      </c>
      <c r="E44" s="54">
        <v>5.54989</v>
      </c>
      <c r="F44" s="54">
        <v>4.2731</v>
      </c>
      <c r="G44" s="54">
        <v>1.98274</v>
      </c>
      <c r="O44" s="1"/>
      <c r="P44" s="1"/>
      <c r="Q44" s="1"/>
      <c r="R44" s="1"/>
      <c r="S44" s="1"/>
      <c r="T44" s="1"/>
    </row>
    <row r="45" spans="1:8" ht="36" customHeight="1">
      <c r="A45" s="162" t="s">
        <v>818</v>
      </c>
      <c r="B45" s="163"/>
      <c r="C45" s="163"/>
      <c r="D45" s="163"/>
      <c r="E45" s="163"/>
      <c r="F45" s="163"/>
      <c r="G45" s="163"/>
      <c r="H45" s="58"/>
    </row>
    <row r="46" spans="1:7" s="59" customFormat="1" ht="36" customHeight="1">
      <c r="A46" s="148" t="s">
        <v>179</v>
      </c>
      <c r="B46" s="148"/>
      <c r="C46" s="148"/>
      <c r="D46" s="148"/>
      <c r="E46" s="148"/>
      <c r="F46" s="148"/>
      <c r="G46" s="148"/>
    </row>
    <row r="47" spans="1:7" ht="17.25">
      <c r="A47" s="167" t="s">
        <v>180</v>
      </c>
      <c r="B47" s="167"/>
      <c r="C47" s="167"/>
      <c r="D47" s="167"/>
      <c r="E47" s="167"/>
      <c r="F47" s="167"/>
      <c r="G47" s="167"/>
    </row>
    <row r="48" spans="1:7" ht="15">
      <c r="A48" s="167" t="s">
        <v>95</v>
      </c>
      <c r="B48" s="167"/>
      <c r="C48" s="167"/>
      <c r="D48" s="167"/>
      <c r="E48" s="167"/>
      <c r="F48" s="167"/>
      <c r="G48" s="167"/>
    </row>
  </sheetData>
  <sheetProtection/>
  <mergeCells count="6">
    <mergeCell ref="A48:G48"/>
    <mergeCell ref="A3:G3"/>
    <mergeCell ref="B4:G4"/>
    <mergeCell ref="A45:G45"/>
    <mergeCell ref="A46:G46"/>
    <mergeCell ref="A47:G47"/>
  </mergeCells>
  <printOptions/>
  <pageMargins left="0.7" right="0.7" top="0.75" bottom="0.75" header="0.3" footer="0.3"/>
  <pageSetup fitToHeight="1" fitToWidth="1" horizontalDpi="600" verticalDpi="600" orientation="portrait" scale="92"/>
</worksheet>
</file>

<file path=xl/worksheets/sheet8.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23">
      <selection activeCell="A46" sqref="A46:G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421875" style="31" customWidth="1"/>
    <col min="15" max="20" width="10.00390625" style="31" bestFit="1" customWidth="1"/>
    <col min="21" max="16384" width="8.421875" style="31" customWidth="1"/>
  </cols>
  <sheetData>
    <row r="1" ht="15">
      <c r="A1" s="2" t="s">
        <v>35</v>
      </c>
    </row>
    <row r="2" ht="15">
      <c r="A2" s="2" t="s">
        <v>200</v>
      </c>
    </row>
    <row r="3" spans="1:7" ht="15">
      <c r="A3" s="165" t="s">
        <v>131</v>
      </c>
      <c r="B3" s="165"/>
      <c r="C3" s="165"/>
      <c r="D3" s="165"/>
      <c r="E3" s="165"/>
      <c r="F3" s="165"/>
      <c r="G3" s="165"/>
    </row>
    <row r="4" spans="1:7" ht="15">
      <c r="A4" s="44"/>
      <c r="B4" s="159" t="s">
        <v>172</v>
      </c>
      <c r="C4" s="159"/>
      <c r="D4" s="159"/>
      <c r="E4" s="159"/>
      <c r="F4" s="159"/>
      <c r="G4" s="166"/>
    </row>
    <row r="5" spans="1:7" s="43" customFormat="1" ht="30">
      <c r="A5" s="45" t="s">
        <v>0</v>
      </c>
      <c r="B5" s="46" t="s">
        <v>2</v>
      </c>
      <c r="C5" s="46" t="s">
        <v>3</v>
      </c>
      <c r="D5" s="46" t="s">
        <v>4</v>
      </c>
      <c r="E5" s="119" t="s">
        <v>141</v>
      </c>
      <c r="F5" s="46" t="s">
        <v>5</v>
      </c>
      <c r="G5" s="56" t="s">
        <v>6</v>
      </c>
    </row>
    <row r="6" spans="1:21" ht="15">
      <c r="A6" s="47">
        <v>1975</v>
      </c>
      <c r="B6" s="23">
        <f>56.8654/100</f>
        <v>0.568654</v>
      </c>
      <c r="C6" s="23">
        <f>1.42301/100</f>
        <v>0.0142301</v>
      </c>
      <c r="D6" s="23">
        <f>10.8217/100</f>
        <v>0.108217</v>
      </c>
      <c r="E6" s="23">
        <f>11.0991/100</f>
        <v>0.110991</v>
      </c>
      <c r="F6" s="23">
        <f>15.7895/100</f>
        <v>0.157895</v>
      </c>
      <c r="G6" s="23">
        <f>4.00137/100</f>
        <v>0.0400137</v>
      </c>
      <c r="O6" s="1"/>
      <c r="P6" s="1"/>
      <c r="Q6" s="1"/>
      <c r="R6" s="1"/>
      <c r="S6" s="1"/>
      <c r="T6" s="1"/>
      <c r="U6" s="48"/>
    </row>
    <row r="7" spans="1:20" ht="15">
      <c r="A7" s="49">
        <v>1976</v>
      </c>
      <c r="B7" s="50">
        <v>55.7098</v>
      </c>
      <c r="C7" s="50">
        <v>1.11895</v>
      </c>
      <c r="D7" s="50">
        <v>10.8664</v>
      </c>
      <c r="E7" s="50">
        <v>10.8128</v>
      </c>
      <c r="F7" s="50">
        <v>16.7219</v>
      </c>
      <c r="G7" s="50">
        <v>4.77018</v>
      </c>
      <c r="O7" s="1"/>
      <c r="P7" s="1"/>
      <c r="Q7" s="1"/>
      <c r="R7" s="1"/>
      <c r="S7" s="1"/>
      <c r="T7" s="1"/>
    </row>
    <row r="8" spans="1:20" ht="15">
      <c r="A8" s="49">
        <v>1977</v>
      </c>
      <c r="B8" s="50">
        <v>56.6716</v>
      </c>
      <c r="C8" s="50">
        <v>1.03503</v>
      </c>
      <c r="D8" s="50">
        <v>10.9653</v>
      </c>
      <c r="E8" s="50">
        <v>10.1565</v>
      </c>
      <c r="F8" s="50">
        <v>17.02</v>
      </c>
      <c r="G8" s="50">
        <v>4.1517</v>
      </c>
      <c r="O8" s="1"/>
      <c r="P8" s="1"/>
      <c r="Q8" s="1"/>
      <c r="R8" s="1"/>
      <c r="S8" s="1"/>
      <c r="T8" s="1"/>
    </row>
    <row r="9" spans="1:20" ht="15">
      <c r="A9" s="49">
        <v>1978</v>
      </c>
      <c r="B9" s="50">
        <v>55.7504</v>
      </c>
      <c r="C9" s="50">
        <v>0.68623</v>
      </c>
      <c r="D9" s="50">
        <v>11.5641</v>
      </c>
      <c r="E9" s="50">
        <v>10.3244</v>
      </c>
      <c r="F9" s="50">
        <v>16.6605</v>
      </c>
      <c r="G9" s="50">
        <v>5.01437</v>
      </c>
      <c r="O9" s="1"/>
      <c r="P9" s="1"/>
      <c r="Q9" s="1"/>
      <c r="R9" s="1"/>
      <c r="S9" s="1"/>
      <c r="T9" s="1"/>
    </row>
    <row r="10" spans="1:20" ht="15">
      <c r="A10" s="49">
        <v>1979</v>
      </c>
      <c r="B10" s="50">
        <v>54.8078</v>
      </c>
      <c r="C10" s="50">
        <v>0.74584</v>
      </c>
      <c r="D10" s="50">
        <v>11.1767</v>
      </c>
      <c r="E10" s="50">
        <v>10.2219</v>
      </c>
      <c r="F10" s="50">
        <v>19.4416</v>
      </c>
      <c r="G10" s="50">
        <v>3.60615</v>
      </c>
      <c r="O10" s="1"/>
      <c r="P10" s="1"/>
      <c r="Q10" s="1"/>
      <c r="R10" s="1"/>
      <c r="S10" s="1"/>
      <c r="T10" s="1"/>
    </row>
    <row r="11" spans="1:20" ht="15">
      <c r="A11" s="49">
        <v>1980</v>
      </c>
      <c r="B11" s="50">
        <v>54.7331</v>
      </c>
      <c r="C11" s="50">
        <v>0.45366</v>
      </c>
      <c r="D11" s="50">
        <v>11.956</v>
      </c>
      <c r="E11" s="50">
        <v>11.0317</v>
      </c>
      <c r="F11" s="50">
        <v>19.3648</v>
      </c>
      <c r="G11" s="50">
        <v>2.46077</v>
      </c>
      <c r="O11" s="1"/>
      <c r="P11" s="1"/>
      <c r="Q11" s="1"/>
      <c r="R11" s="1"/>
      <c r="S11" s="1"/>
      <c r="T11" s="1"/>
    </row>
    <row r="12" spans="1:20" ht="15">
      <c r="A12" s="49">
        <v>1981</v>
      </c>
      <c r="B12" s="50">
        <v>54.7857</v>
      </c>
      <c r="C12" s="50">
        <v>0.21031</v>
      </c>
      <c r="D12" s="50">
        <v>11.0603</v>
      </c>
      <c r="E12" s="50">
        <v>10.5557</v>
      </c>
      <c r="F12" s="50">
        <v>20.664</v>
      </c>
      <c r="G12" s="50">
        <v>2.72409</v>
      </c>
      <c r="O12" s="1"/>
      <c r="P12" s="1"/>
      <c r="Q12" s="1"/>
      <c r="R12" s="1"/>
      <c r="S12" s="1"/>
      <c r="T12" s="1"/>
    </row>
    <row r="13" spans="1:20" ht="15">
      <c r="A13" s="49">
        <v>1982</v>
      </c>
      <c r="B13" s="50">
        <v>54.5754</v>
      </c>
      <c r="C13" s="50">
        <v>0.29733</v>
      </c>
      <c r="D13" s="50">
        <v>9.4982</v>
      </c>
      <c r="E13" s="50">
        <v>10.3552</v>
      </c>
      <c r="F13" s="50">
        <v>22.7627</v>
      </c>
      <c r="G13" s="50">
        <v>2.51118</v>
      </c>
      <c r="O13" s="1"/>
      <c r="P13" s="1"/>
      <c r="Q13" s="1"/>
      <c r="R13" s="1"/>
      <c r="S13" s="1"/>
      <c r="T13" s="1"/>
    </row>
    <row r="14" spans="1:20" ht="15">
      <c r="A14" s="49">
        <v>1983</v>
      </c>
      <c r="B14" s="50">
        <v>53.2022</v>
      </c>
      <c r="C14" s="50">
        <v>0.26288</v>
      </c>
      <c r="D14" s="50">
        <v>11.2641</v>
      </c>
      <c r="E14" s="50">
        <v>10.3097</v>
      </c>
      <c r="F14" s="50">
        <v>22.5908</v>
      </c>
      <c r="G14" s="50">
        <v>2.37029</v>
      </c>
      <c r="O14" s="1"/>
      <c r="P14" s="1"/>
      <c r="Q14" s="1"/>
      <c r="R14" s="1"/>
      <c r="S14" s="1"/>
      <c r="T14" s="1"/>
    </row>
    <row r="15" spans="1:20" ht="15">
      <c r="A15" s="49">
        <v>1984</v>
      </c>
      <c r="B15" s="50">
        <v>50.3387</v>
      </c>
      <c r="C15" s="50">
        <v>0.13113</v>
      </c>
      <c r="D15" s="50">
        <v>10.4774</v>
      </c>
      <c r="E15" s="50">
        <v>10.8672</v>
      </c>
      <c r="F15" s="50">
        <v>25.8443</v>
      </c>
      <c r="G15" s="50">
        <v>2.34121</v>
      </c>
      <c r="O15" s="1"/>
      <c r="P15" s="1"/>
      <c r="Q15" s="1"/>
      <c r="R15" s="1"/>
      <c r="S15" s="1"/>
      <c r="T15" s="1"/>
    </row>
    <row r="16" spans="1:20" ht="15">
      <c r="A16" s="49">
        <v>1985</v>
      </c>
      <c r="B16" s="50">
        <v>50.4675</v>
      </c>
      <c r="C16" s="50">
        <v>0.16208</v>
      </c>
      <c r="D16" s="50">
        <v>11.8652</v>
      </c>
      <c r="E16" s="50">
        <v>11.1698</v>
      </c>
      <c r="F16" s="50">
        <v>24.1966</v>
      </c>
      <c r="G16" s="50">
        <v>2.13887</v>
      </c>
      <c r="O16" s="1"/>
      <c r="P16" s="1"/>
      <c r="Q16" s="1"/>
      <c r="R16" s="1"/>
      <c r="S16" s="1"/>
      <c r="T16" s="1"/>
    </row>
    <row r="17" spans="1:20" ht="15">
      <c r="A17" s="49">
        <v>1986</v>
      </c>
      <c r="B17" s="50">
        <v>50.787</v>
      </c>
      <c r="C17" s="50">
        <v>0.27026</v>
      </c>
      <c r="D17" s="50">
        <v>12.8459</v>
      </c>
      <c r="E17" s="50">
        <v>10.9322</v>
      </c>
      <c r="F17" s="50">
        <v>22.6641</v>
      </c>
      <c r="G17" s="50">
        <v>2.50051</v>
      </c>
      <c r="O17" s="1"/>
      <c r="P17" s="1"/>
      <c r="Q17" s="1"/>
      <c r="R17" s="1"/>
      <c r="S17" s="1"/>
      <c r="T17" s="1"/>
    </row>
    <row r="18" spans="1:20" ht="15">
      <c r="A18" s="49">
        <v>1987</v>
      </c>
      <c r="B18" s="50">
        <v>50.2127</v>
      </c>
      <c r="C18" s="50">
        <v>0.26104</v>
      </c>
      <c r="D18" s="50">
        <v>12.6831</v>
      </c>
      <c r="E18" s="50">
        <v>11.3484</v>
      </c>
      <c r="F18" s="50">
        <v>22.763</v>
      </c>
      <c r="G18" s="50">
        <v>2.73177</v>
      </c>
      <c r="O18" s="1"/>
      <c r="P18" s="1"/>
      <c r="Q18" s="1"/>
      <c r="R18" s="1"/>
      <c r="S18" s="1"/>
      <c r="T18" s="1"/>
    </row>
    <row r="19" spans="1:20" ht="15">
      <c r="A19" s="49">
        <v>1988</v>
      </c>
      <c r="B19" s="50">
        <v>49.5378</v>
      </c>
      <c r="C19" s="50">
        <v>0.35899</v>
      </c>
      <c r="D19" s="50">
        <v>12.9708</v>
      </c>
      <c r="E19" s="50">
        <v>10.8607</v>
      </c>
      <c r="F19" s="50">
        <v>23.2123</v>
      </c>
      <c r="G19" s="50">
        <v>3.05939</v>
      </c>
      <c r="O19" s="1"/>
      <c r="P19" s="1"/>
      <c r="Q19" s="1"/>
      <c r="R19" s="1"/>
      <c r="S19" s="1"/>
      <c r="T19" s="1"/>
    </row>
    <row r="20" spans="1:20" ht="15">
      <c r="A20" s="49">
        <v>1989</v>
      </c>
      <c r="B20" s="50">
        <v>49.7801</v>
      </c>
      <c r="C20" s="50">
        <v>0.09644</v>
      </c>
      <c r="D20" s="50">
        <v>12.8744</v>
      </c>
      <c r="E20" s="50">
        <v>11.0403</v>
      </c>
      <c r="F20" s="50">
        <v>23.7178</v>
      </c>
      <c r="G20" s="50">
        <v>2.49094</v>
      </c>
      <c r="O20" s="1"/>
      <c r="P20" s="1"/>
      <c r="Q20" s="1"/>
      <c r="R20" s="1"/>
      <c r="S20" s="1"/>
      <c r="T20" s="1"/>
    </row>
    <row r="21" spans="1:20" ht="15">
      <c r="A21" s="49">
        <v>1990</v>
      </c>
      <c r="B21" s="50">
        <v>48.0714</v>
      </c>
      <c r="C21" s="50">
        <v>0.25214</v>
      </c>
      <c r="D21" s="50">
        <v>13.2821</v>
      </c>
      <c r="E21" s="50">
        <v>13.0429</v>
      </c>
      <c r="F21" s="50">
        <v>22.9796</v>
      </c>
      <c r="G21" s="50">
        <v>2.37192</v>
      </c>
      <c r="O21" s="1"/>
      <c r="P21" s="1"/>
      <c r="Q21" s="1"/>
      <c r="R21" s="1"/>
      <c r="S21" s="1"/>
      <c r="T21" s="1"/>
    </row>
    <row r="22" spans="1:20" ht="15">
      <c r="A22" s="49">
        <v>1991</v>
      </c>
      <c r="B22" s="50">
        <v>50.081</v>
      </c>
      <c r="C22" s="50">
        <v>0.26396</v>
      </c>
      <c r="D22" s="50">
        <v>14.4073</v>
      </c>
      <c r="E22" s="50">
        <v>13.0802</v>
      </c>
      <c r="F22" s="50">
        <v>19.2509</v>
      </c>
      <c r="G22" s="50">
        <v>2.91673</v>
      </c>
      <c r="O22" s="1"/>
      <c r="P22" s="1"/>
      <c r="Q22" s="1"/>
      <c r="R22" s="1"/>
      <c r="S22" s="1"/>
      <c r="T22" s="1"/>
    </row>
    <row r="23" spans="1:20" ht="15">
      <c r="A23" s="49">
        <v>1992</v>
      </c>
      <c r="B23" s="50">
        <v>52.7224</v>
      </c>
      <c r="C23" s="50">
        <v>0.13665</v>
      </c>
      <c r="D23" s="50">
        <v>15.0647</v>
      </c>
      <c r="E23" s="50">
        <v>12.4676</v>
      </c>
      <c r="F23" s="50">
        <v>16.5791</v>
      </c>
      <c r="G23" s="50">
        <v>3.02946</v>
      </c>
      <c r="O23" s="1"/>
      <c r="P23" s="1"/>
      <c r="Q23" s="1"/>
      <c r="R23" s="1"/>
      <c r="S23" s="1"/>
      <c r="T23" s="1"/>
    </row>
    <row r="24" spans="1:20" ht="15">
      <c r="A24" s="49">
        <v>1993</v>
      </c>
      <c r="B24" s="50">
        <v>53.8668</v>
      </c>
      <c r="C24" s="50">
        <v>0.38728</v>
      </c>
      <c r="D24" s="50">
        <v>15.8309</v>
      </c>
      <c r="E24" s="50">
        <v>12.1227</v>
      </c>
      <c r="F24" s="50">
        <v>14.4736</v>
      </c>
      <c r="G24" s="50">
        <v>3.31864</v>
      </c>
      <c r="O24" s="1"/>
      <c r="P24" s="1"/>
      <c r="Q24" s="1"/>
      <c r="R24" s="1"/>
      <c r="S24" s="1"/>
      <c r="T24" s="1"/>
    </row>
    <row r="25" spans="1:20" ht="15">
      <c r="A25" s="49">
        <v>1994</v>
      </c>
      <c r="B25" s="50">
        <v>56.3792</v>
      </c>
      <c r="C25" s="50">
        <v>0.45879</v>
      </c>
      <c r="D25" s="50">
        <v>14.4784</v>
      </c>
      <c r="E25" s="50">
        <v>10.9146</v>
      </c>
      <c r="F25" s="50">
        <v>14.565</v>
      </c>
      <c r="G25" s="50">
        <v>3.20394</v>
      </c>
      <c r="O25" s="1"/>
      <c r="P25" s="1"/>
      <c r="Q25" s="1"/>
      <c r="R25" s="1"/>
      <c r="S25" s="1"/>
      <c r="T25" s="1"/>
    </row>
    <row r="26" spans="1:20" ht="15">
      <c r="A26" s="49">
        <v>1995</v>
      </c>
      <c r="B26" s="50">
        <v>54.622</v>
      </c>
      <c r="C26" s="50">
        <v>0.29845</v>
      </c>
      <c r="D26" s="50">
        <v>14.9881</v>
      </c>
      <c r="E26" s="50">
        <v>11.0387</v>
      </c>
      <c r="F26" s="50">
        <v>16.1406</v>
      </c>
      <c r="G26" s="50">
        <v>2.91218</v>
      </c>
      <c r="O26" s="1"/>
      <c r="P26" s="1"/>
      <c r="Q26" s="1"/>
      <c r="R26" s="1"/>
      <c r="S26" s="1"/>
      <c r="T26" s="1"/>
    </row>
    <row r="27" spans="1:20" ht="15">
      <c r="A27" s="49">
        <v>1996</v>
      </c>
      <c r="B27" s="50">
        <v>56.2859</v>
      </c>
      <c r="C27" s="50">
        <v>0.2458</v>
      </c>
      <c r="D27" s="50">
        <v>15.3561</v>
      </c>
      <c r="E27" s="50">
        <v>10.9734</v>
      </c>
      <c r="F27" s="50">
        <v>14.1721</v>
      </c>
      <c r="G27" s="50">
        <v>2.96662</v>
      </c>
      <c r="O27" s="1"/>
      <c r="P27" s="1"/>
      <c r="Q27" s="1"/>
      <c r="R27" s="1"/>
      <c r="S27" s="1"/>
      <c r="T27" s="1"/>
    </row>
    <row r="28" spans="1:20" ht="15">
      <c r="A28" s="49">
        <v>1997</v>
      </c>
      <c r="B28" s="50">
        <v>54.2941</v>
      </c>
      <c r="C28" s="50">
        <v>0.42187</v>
      </c>
      <c r="D28" s="50">
        <v>16.4151</v>
      </c>
      <c r="E28" s="50">
        <v>10.9604</v>
      </c>
      <c r="F28" s="50">
        <v>14.5657</v>
      </c>
      <c r="G28" s="50">
        <v>3.34281</v>
      </c>
      <c r="O28" s="1"/>
      <c r="P28" s="1"/>
      <c r="Q28" s="1"/>
      <c r="R28" s="1"/>
      <c r="S28" s="1"/>
      <c r="T28" s="1"/>
    </row>
    <row r="29" spans="1:20" ht="15">
      <c r="A29" s="49">
        <v>1998</v>
      </c>
      <c r="B29" s="50">
        <v>52.6691</v>
      </c>
      <c r="C29" s="50">
        <v>0.27961</v>
      </c>
      <c r="D29" s="50">
        <v>15.2378</v>
      </c>
      <c r="E29" s="50">
        <v>12.5659</v>
      </c>
      <c r="F29" s="50">
        <v>15.7795</v>
      </c>
      <c r="G29" s="50">
        <v>3.46805</v>
      </c>
      <c r="O29" s="1"/>
      <c r="P29" s="1"/>
      <c r="Q29" s="1"/>
      <c r="R29" s="1"/>
      <c r="S29" s="1"/>
      <c r="T29" s="1"/>
    </row>
    <row r="30" spans="1:20" ht="15">
      <c r="A30" s="49">
        <v>1999</v>
      </c>
      <c r="B30" s="50">
        <v>53.557</v>
      </c>
      <c r="C30" s="50">
        <v>0.38909</v>
      </c>
      <c r="D30" s="50">
        <v>15.6979</v>
      </c>
      <c r="E30" s="50">
        <v>11.9655</v>
      </c>
      <c r="F30" s="50">
        <v>15.339</v>
      </c>
      <c r="G30" s="50">
        <v>3.05154</v>
      </c>
      <c r="O30" s="1"/>
      <c r="P30" s="1"/>
      <c r="Q30" s="1"/>
      <c r="R30" s="1"/>
      <c r="S30" s="1"/>
      <c r="T30" s="1"/>
    </row>
    <row r="31" spans="1:20" ht="15">
      <c r="A31" s="49">
        <v>2000</v>
      </c>
      <c r="B31" s="50">
        <v>55.5162</v>
      </c>
      <c r="C31" s="50">
        <v>0.23303</v>
      </c>
      <c r="D31" s="50">
        <v>17.2437</v>
      </c>
      <c r="E31" s="50">
        <v>10.3415</v>
      </c>
      <c r="F31" s="50">
        <v>13.6341</v>
      </c>
      <c r="G31" s="50">
        <v>3.03158</v>
      </c>
      <c r="O31" s="1"/>
      <c r="P31" s="1"/>
      <c r="Q31" s="1"/>
      <c r="R31" s="1"/>
      <c r="S31" s="1"/>
      <c r="T31" s="1"/>
    </row>
    <row r="32" spans="1:20" ht="15">
      <c r="A32" s="49">
        <v>2001</v>
      </c>
      <c r="B32" s="50">
        <v>56.9452</v>
      </c>
      <c r="C32" s="50">
        <v>0.34691</v>
      </c>
      <c r="D32" s="50">
        <v>15.8884</v>
      </c>
      <c r="E32" s="50">
        <v>10.413</v>
      </c>
      <c r="F32" s="50">
        <v>12.9122</v>
      </c>
      <c r="G32" s="50">
        <v>3.49426</v>
      </c>
      <c r="O32" s="1"/>
      <c r="P32" s="1"/>
      <c r="Q32" s="1"/>
      <c r="R32" s="1"/>
      <c r="S32" s="1"/>
      <c r="T32" s="1"/>
    </row>
    <row r="33" spans="1:20" ht="15">
      <c r="A33" s="49">
        <v>2002</v>
      </c>
      <c r="B33" s="50">
        <v>59.5762</v>
      </c>
      <c r="C33" s="50">
        <v>0.42224</v>
      </c>
      <c r="D33" s="50">
        <v>16.108</v>
      </c>
      <c r="E33" s="50">
        <v>10.1785</v>
      </c>
      <c r="F33" s="50">
        <v>10.4484</v>
      </c>
      <c r="G33" s="50">
        <v>3.26666</v>
      </c>
      <c r="O33" s="1"/>
      <c r="P33" s="1"/>
      <c r="Q33" s="1"/>
      <c r="R33" s="1"/>
      <c r="S33" s="1"/>
      <c r="T33" s="1"/>
    </row>
    <row r="34" spans="1:20" ht="15">
      <c r="A34" s="49">
        <v>2003</v>
      </c>
      <c r="B34" s="50">
        <v>58.5219</v>
      </c>
      <c r="C34" s="50">
        <v>0.40837</v>
      </c>
      <c r="D34" s="50">
        <v>17.1947</v>
      </c>
      <c r="E34" s="50">
        <v>11.8889</v>
      </c>
      <c r="F34" s="50">
        <v>8.9842</v>
      </c>
      <c r="G34" s="50">
        <v>3.00203</v>
      </c>
      <c r="O34" s="1"/>
      <c r="P34" s="1"/>
      <c r="Q34" s="1"/>
      <c r="R34" s="1"/>
      <c r="S34" s="1"/>
      <c r="T34" s="1"/>
    </row>
    <row r="35" spans="1:20" ht="15">
      <c r="A35" s="49">
        <v>2004</v>
      </c>
      <c r="B35" s="50">
        <v>59.0127</v>
      </c>
      <c r="C35" s="50">
        <v>0.35953</v>
      </c>
      <c r="D35" s="50">
        <v>16.3996</v>
      </c>
      <c r="E35" s="50">
        <v>11.8612</v>
      </c>
      <c r="F35" s="50">
        <v>9.483</v>
      </c>
      <c r="G35" s="50">
        <v>2.884</v>
      </c>
      <c r="O35" s="1"/>
      <c r="P35" s="1"/>
      <c r="Q35" s="1"/>
      <c r="R35" s="1"/>
      <c r="S35" s="1"/>
      <c r="T35" s="1"/>
    </row>
    <row r="36" spans="1:20" ht="15">
      <c r="A36" s="49">
        <v>2005</v>
      </c>
      <c r="B36" s="50">
        <v>57.4164</v>
      </c>
      <c r="C36" s="50">
        <v>0.42161</v>
      </c>
      <c r="D36" s="50">
        <v>16.9829</v>
      </c>
      <c r="E36" s="50">
        <v>12.8523</v>
      </c>
      <c r="F36" s="50">
        <v>9.7939</v>
      </c>
      <c r="G36" s="50">
        <v>2.53282</v>
      </c>
      <c r="O36" s="1"/>
      <c r="P36" s="1"/>
      <c r="Q36" s="1"/>
      <c r="R36" s="1"/>
      <c r="S36" s="1"/>
      <c r="T36" s="1"/>
    </row>
    <row r="37" spans="1:20" ht="15">
      <c r="A37" s="49">
        <v>2006</v>
      </c>
      <c r="B37" s="50">
        <v>57.182</v>
      </c>
      <c r="C37" s="50">
        <v>0.30881</v>
      </c>
      <c r="D37" s="50">
        <v>16.6705</v>
      </c>
      <c r="E37" s="50">
        <v>11.073</v>
      </c>
      <c r="F37" s="50">
        <v>11.7596</v>
      </c>
      <c r="G37" s="50">
        <v>3.00611</v>
      </c>
      <c r="O37" s="1"/>
      <c r="P37" s="1"/>
      <c r="Q37" s="1"/>
      <c r="R37" s="1"/>
      <c r="S37" s="1"/>
      <c r="T37" s="1"/>
    </row>
    <row r="38" spans="1:20" ht="15">
      <c r="A38" s="49">
        <v>2007</v>
      </c>
      <c r="B38" s="50">
        <v>59.3436</v>
      </c>
      <c r="C38" s="50">
        <v>0.17808</v>
      </c>
      <c r="D38" s="50">
        <v>16.6916</v>
      </c>
      <c r="E38" s="50">
        <v>10.6338</v>
      </c>
      <c r="F38" s="50">
        <v>9.6372</v>
      </c>
      <c r="G38" s="50">
        <v>3.51567</v>
      </c>
      <c r="O38" s="1"/>
      <c r="P38" s="1"/>
      <c r="Q38" s="1"/>
      <c r="R38" s="1"/>
      <c r="S38" s="1"/>
      <c r="T38" s="1"/>
    </row>
    <row r="39" spans="1:20" ht="15">
      <c r="A39" s="49">
        <v>2008</v>
      </c>
      <c r="B39" s="50">
        <v>58.4463</v>
      </c>
      <c r="C39" s="50">
        <v>0.26503</v>
      </c>
      <c r="D39" s="50">
        <v>17.335</v>
      </c>
      <c r="E39" s="50">
        <v>11.8108</v>
      </c>
      <c r="F39" s="50">
        <v>8.8304</v>
      </c>
      <c r="G39" s="50">
        <v>3.31256</v>
      </c>
      <c r="O39" s="1"/>
      <c r="P39" s="1"/>
      <c r="Q39" s="1"/>
      <c r="R39" s="1"/>
      <c r="S39" s="1"/>
      <c r="T39" s="1"/>
    </row>
    <row r="40" spans="1:20" ht="15">
      <c r="A40" s="49">
        <v>2009</v>
      </c>
      <c r="B40" s="50">
        <v>59.6476</v>
      </c>
      <c r="C40" s="50">
        <v>0.32521</v>
      </c>
      <c r="D40" s="50">
        <v>17.3879</v>
      </c>
      <c r="E40" s="50">
        <v>11.3861</v>
      </c>
      <c r="F40" s="50">
        <v>7.9975</v>
      </c>
      <c r="G40" s="50">
        <v>3.25575</v>
      </c>
      <c r="O40" s="1"/>
      <c r="P40" s="1"/>
      <c r="Q40" s="1"/>
      <c r="R40" s="1"/>
      <c r="S40" s="1"/>
      <c r="T40" s="1"/>
    </row>
    <row r="41" spans="1:20" ht="15">
      <c r="A41" s="49">
        <v>2010</v>
      </c>
      <c r="B41" s="50">
        <v>59.9677</v>
      </c>
      <c r="C41" s="50">
        <v>0.26745</v>
      </c>
      <c r="D41" s="50">
        <v>15.7812</v>
      </c>
      <c r="E41" s="50">
        <v>13.289</v>
      </c>
      <c r="F41" s="50">
        <v>7.4799</v>
      </c>
      <c r="G41" s="50">
        <v>3.21473</v>
      </c>
      <c r="O41" s="1"/>
      <c r="P41" s="1"/>
      <c r="Q41" s="1"/>
      <c r="R41" s="1"/>
      <c r="S41" s="1"/>
      <c r="T41" s="1"/>
    </row>
    <row r="42" spans="1:20" ht="15">
      <c r="A42" s="49">
        <v>2011</v>
      </c>
      <c r="B42" s="50">
        <v>59.5456</v>
      </c>
      <c r="C42" s="50">
        <v>0.44359</v>
      </c>
      <c r="D42" s="50">
        <v>16.8867</v>
      </c>
      <c r="E42" s="50">
        <v>11.9914</v>
      </c>
      <c r="F42" s="50">
        <v>7.3298</v>
      </c>
      <c r="G42" s="50">
        <v>3.80284</v>
      </c>
      <c r="O42" s="1"/>
      <c r="P42" s="1"/>
      <c r="Q42" s="1"/>
      <c r="R42" s="1"/>
      <c r="S42" s="1"/>
      <c r="T42" s="1"/>
    </row>
    <row r="43" spans="1:20" ht="15">
      <c r="A43" s="49">
        <v>2012</v>
      </c>
      <c r="B43" s="52">
        <v>62.7199</v>
      </c>
      <c r="C43" s="52">
        <v>0.34843</v>
      </c>
      <c r="D43" s="52">
        <v>15.7509</v>
      </c>
      <c r="E43" s="52">
        <v>10.0105</v>
      </c>
      <c r="F43" s="52">
        <v>7.2936</v>
      </c>
      <c r="G43" s="52">
        <v>3.87652</v>
      </c>
      <c r="O43" s="1"/>
      <c r="P43" s="1"/>
      <c r="Q43" s="1"/>
      <c r="R43" s="1"/>
      <c r="S43" s="1"/>
      <c r="T43" s="1"/>
    </row>
    <row r="44" spans="1:20" ht="15">
      <c r="A44" s="53">
        <v>2013</v>
      </c>
      <c r="B44" s="54">
        <v>59.5361</v>
      </c>
      <c r="C44" s="54">
        <v>0.48672</v>
      </c>
      <c r="D44" s="54">
        <v>16.9665</v>
      </c>
      <c r="E44" s="54">
        <v>11.1209</v>
      </c>
      <c r="F44" s="54">
        <v>6.9534</v>
      </c>
      <c r="G44" s="54">
        <v>4.93631</v>
      </c>
      <c r="O44" s="1"/>
      <c r="P44" s="1"/>
      <c r="Q44" s="1"/>
      <c r="R44" s="1"/>
      <c r="S44" s="1"/>
      <c r="T44" s="1"/>
    </row>
    <row r="45" spans="1:8" ht="36" customHeight="1">
      <c r="A45" s="162" t="s">
        <v>818</v>
      </c>
      <c r="B45" s="163"/>
      <c r="C45" s="163"/>
      <c r="D45" s="163"/>
      <c r="E45" s="163"/>
      <c r="F45" s="163"/>
      <c r="G45" s="163"/>
      <c r="H45" s="58"/>
    </row>
    <row r="46" spans="1:7" s="59" customFormat="1" ht="36" customHeight="1">
      <c r="A46" s="148" t="s">
        <v>179</v>
      </c>
      <c r="B46" s="148"/>
      <c r="C46" s="148"/>
      <c r="D46" s="148"/>
      <c r="E46" s="148"/>
      <c r="F46" s="148"/>
      <c r="G46" s="148"/>
    </row>
    <row r="47" spans="1:7" ht="17.25">
      <c r="A47" s="167" t="s">
        <v>180</v>
      </c>
      <c r="B47" s="167"/>
      <c r="C47" s="167"/>
      <c r="D47" s="167"/>
      <c r="E47" s="167"/>
      <c r="F47" s="167"/>
      <c r="G47" s="167"/>
    </row>
    <row r="48" spans="1:7" ht="15">
      <c r="A48" s="167" t="s">
        <v>95</v>
      </c>
      <c r="B48" s="167"/>
      <c r="C48" s="167"/>
      <c r="D48" s="167"/>
      <c r="E48" s="167"/>
      <c r="F48" s="167"/>
      <c r="G48" s="167"/>
    </row>
  </sheetData>
  <sheetProtection/>
  <mergeCells count="6">
    <mergeCell ref="A48:G48"/>
    <mergeCell ref="A3:G3"/>
    <mergeCell ref="B4:G4"/>
    <mergeCell ref="A45:G45"/>
    <mergeCell ref="A46:G46"/>
    <mergeCell ref="A47:G47"/>
  </mergeCells>
  <printOptions/>
  <pageMargins left="0.7" right="0.7" top="0.75" bottom="0.75" header="0.3" footer="0.3"/>
  <pageSetup fitToHeight="1" fitToWidth="1" horizontalDpi="600" verticalDpi="600" orientation="portrait" scale="92"/>
</worksheet>
</file>

<file path=xl/worksheets/sheet9.xml><?xml version="1.0" encoding="utf-8"?>
<worksheet xmlns="http://schemas.openxmlformats.org/spreadsheetml/2006/main" xmlns:r="http://schemas.openxmlformats.org/officeDocument/2006/relationships">
  <sheetPr>
    <pageSetUpPr fitToPage="1"/>
  </sheetPr>
  <dimension ref="A1:U48"/>
  <sheetViews>
    <sheetView zoomScaleSheetLayoutView="100" zoomScalePageLayoutView="0" workbookViewId="0" topLeftCell="A31">
      <selection activeCell="A46" sqref="A46:G46"/>
    </sheetView>
  </sheetViews>
  <sheetFormatPr defaultColWidth="8.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3.28125" style="31" customWidth="1"/>
    <col min="8" max="14" width="8.421875" style="31" customWidth="1"/>
    <col min="15" max="20" width="10.00390625" style="31" bestFit="1" customWidth="1"/>
    <col min="21" max="16384" width="8.421875" style="31" customWidth="1"/>
  </cols>
  <sheetData>
    <row r="1" ht="15">
      <c r="A1" s="2" t="s">
        <v>36</v>
      </c>
    </row>
    <row r="2" ht="15">
      <c r="A2" s="2" t="s">
        <v>201</v>
      </c>
    </row>
    <row r="3" spans="1:7" ht="15">
      <c r="A3" s="165" t="s">
        <v>131</v>
      </c>
      <c r="B3" s="165"/>
      <c r="C3" s="165"/>
      <c r="D3" s="165"/>
      <c r="E3" s="165"/>
      <c r="F3" s="165"/>
      <c r="G3" s="165"/>
    </row>
    <row r="4" spans="1:7" ht="15">
      <c r="A4" s="44"/>
      <c r="B4" s="159" t="s">
        <v>172</v>
      </c>
      <c r="C4" s="159"/>
      <c r="D4" s="159"/>
      <c r="E4" s="159"/>
      <c r="F4" s="159"/>
      <c r="G4" s="166"/>
    </row>
    <row r="5" spans="1:7" s="43" customFormat="1" ht="30">
      <c r="A5" s="45" t="s">
        <v>0</v>
      </c>
      <c r="B5" s="46" t="s">
        <v>2</v>
      </c>
      <c r="C5" s="46" t="s">
        <v>3</v>
      </c>
      <c r="D5" s="46" t="s">
        <v>4</v>
      </c>
      <c r="E5" s="119" t="s">
        <v>141</v>
      </c>
      <c r="F5" s="46" t="s">
        <v>5</v>
      </c>
      <c r="G5" s="56" t="s">
        <v>6</v>
      </c>
    </row>
    <row r="6" spans="1:21" ht="15">
      <c r="A6" s="47">
        <v>1975</v>
      </c>
      <c r="B6" s="23">
        <f>31.3837/100</f>
        <v>0.31383700000000003</v>
      </c>
      <c r="C6" s="23">
        <f>0.18635/100</f>
        <v>0.0018635</v>
      </c>
      <c r="D6" s="23">
        <f>12.8345/100</f>
        <v>0.12834500000000001</v>
      </c>
      <c r="E6" s="23">
        <f>18.7956/100</f>
        <v>0.187956</v>
      </c>
      <c r="F6" s="23">
        <f>32.9874/100</f>
        <v>0.329874</v>
      </c>
      <c r="G6" s="23">
        <f>3.81256/100</f>
        <v>0.0381256</v>
      </c>
      <c r="O6" s="1"/>
      <c r="P6" s="1"/>
      <c r="Q6" s="1"/>
      <c r="R6" s="1"/>
      <c r="S6" s="1"/>
      <c r="T6" s="1"/>
      <c r="U6" s="48"/>
    </row>
    <row r="7" spans="1:20" ht="15">
      <c r="A7" s="49">
        <v>1976</v>
      </c>
      <c r="B7" s="50">
        <v>30.4318</v>
      </c>
      <c r="C7" s="50">
        <v>0.22114</v>
      </c>
      <c r="D7" s="50">
        <v>13.2539</v>
      </c>
      <c r="E7" s="50">
        <v>18.3767</v>
      </c>
      <c r="F7" s="50">
        <v>33.6118</v>
      </c>
      <c r="G7" s="50">
        <v>4.10477</v>
      </c>
      <c r="O7" s="1"/>
      <c r="P7" s="1"/>
      <c r="Q7" s="1"/>
      <c r="R7" s="1"/>
      <c r="S7" s="1"/>
      <c r="T7" s="1"/>
    </row>
    <row r="8" spans="1:20" ht="15">
      <c r="A8" s="49">
        <v>1977</v>
      </c>
      <c r="B8" s="50">
        <v>29.7903</v>
      </c>
      <c r="C8" s="50">
        <v>0.06658</v>
      </c>
      <c r="D8" s="50">
        <v>13.3571</v>
      </c>
      <c r="E8" s="50">
        <v>19.6625</v>
      </c>
      <c r="F8" s="50">
        <v>32.4993</v>
      </c>
      <c r="G8" s="50">
        <v>4.62426</v>
      </c>
      <c r="O8" s="1"/>
      <c r="P8" s="1"/>
      <c r="Q8" s="1"/>
      <c r="R8" s="1"/>
      <c r="S8" s="1"/>
      <c r="T8" s="1"/>
    </row>
    <row r="9" spans="1:20" ht="15">
      <c r="A9" s="49">
        <v>1978</v>
      </c>
      <c r="B9" s="50">
        <v>30.8568</v>
      </c>
      <c r="C9" s="50">
        <v>0.25321</v>
      </c>
      <c r="D9" s="50">
        <v>12.3809</v>
      </c>
      <c r="E9" s="50">
        <v>16.5766</v>
      </c>
      <c r="F9" s="50">
        <v>36.0024</v>
      </c>
      <c r="G9" s="50">
        <v>3.93004</v>
      </c>
      <c r="O9" s="1"/>
      <c r="P9" s="1"/>
      <c r="Q9" s="1"/>
      <c r="R9" s="1"/>
      <c r="S9" s="1"/>
      <c r="T9" s="1"/>
    </row>
    <row r="10" spans="1:20" ht="15">
      <c r="A10" s="49">
        <v>1979</v>
      </c>
      <c r="B10" s="50">
        <v>30.8243</v>
      </c>
      <c r="C10" s="50">
        <v>0.04932</v>
      </c>
      <c r="D10" s="50">
        <v>10.6313</v>
      </c>
      <c r="E10" s="50">
        <v>17.1684</v>
      </c>
      <c r="F10" s="50">
        <v>39.1811</v>
      </c>
      <c r="G10" s="50">
        <v>2.14569</v>
      </c>
      <c r="O10" s="1"/>
      <c r="P10" s="1"/>
      <c r="Q10" s="1"/>
      <c r="R10" s="1"/>
      <c r="S10" s="1"/>
      <c r="T10" s="1"/>
    </row>
    <row r="11" spans="1:20" ht="15">
      <c r="A11" s="49">
        <v>1980</v>
      </c>
      <c r="B11" s="50">
        <v>29.8336</v>
      </c>
      <c r="C11" s="50">
        <v>0.18556</v>
      </c>
      <c r="D11" s="50">
        <v>10.7332</v>
      </c>
      <c r="E11" s="50">
        <v>16.8414</v>
      </c>
      <c r="F11" s="50">
        <v>39.7014</v>
      </c>
      <c r="G11" s="50">
        <v>2.70489</v>
      </c>
      <c r="O11" s="1"/>
      <c r="P11" s="1"/>
      <c r="Q11" s="1"/>
      <c r="R11" s="1"/>
      <c r="S11" s="1"/>
      <c r="T11" s="1"/>
    </row>
    <row r="12" spans="1:20" ht="15">
      <c r="A12" s="49">
        <v>1981</v>
      </c>
      <c r="B12" s="50">
        <v>28.8363</v>
      </c>
      <c r="C12" s="50">
        <v>0.02447</v>
      </c>
      <c r="D12" s="50">
        <v>10.0774</v>
      </c>
      <c r="E12" s="50">
        <v>15.0764</v>
      </c>
      <c r="F12" s="50">
        <v>44.2844</v>
      </c>
      <c r="G12" s="50">
        <v>1.7011</v>
      </c>
      <c r="O12" s="1"/>
      <c r="P12" s="1"/>
      <c r="Q12" s="1"/>
      <c r="R12" s="1"/>
      <c r="S12" s="1"/>
      <c r="T12" s="1"/>
    </row>
    <row r="13" spans="1:20" ht="15">
      <c r="A13" s="49">
        <v>1982</v>
      </c>
      <c r="B13" s="50">
        <v>29.2723</v>
      </c>
      <c r="C13" s="50">
        <v>0.04688</v>
      </c>
      <c r="D13" s="50">
        <v>9.4995</v>
      </c>
      <c r="E13" s="50">
        <v>15.0662</v>
      </c>
      <c r="F13" s="50">
        <v>44.5226</v>
      </c>
      <c r="G13" s="50">
        <v>1.59265</v>
      </c>
      <c r="O13" s="1"/>
      <c r="P13" s="1"/>
      <c r="Q13" s="1"/>
      <c r="R13" s="1"/>
      <c r="S13" s="1"/>
      <c r="T13" s="1"/>
    </row>
    <row r="14" spans="1:20" ht="15">
      <c r="A14" s="49">
        <v>1983</v>
      </c>
      <c r="B14" s="50">
        <v>28.0994</v>
      </c>
      <c r="C14" s="50">
        <v>0.03623</v>
      </c>
      <c r="D14" s="50">
        <v>9.5469</v>
      </c>
      <c r="E14" s="50">
        <v>16.3931</v>
      </c>
      <c r="F14" s="50">
        <v>44.1696</v>
      </c>
      <c r="G14" s="50">
        <v>1.75482</v>
      </c>
      <c r="O14" s="1"/>
      <c r="P14" s="1"/>
      <c r="Q14" s="1"/>
      <c r="R14" s="1"/>
      <c r="S14" s="1"/>
      <c r="T14" s="1"/>
    </row>
    <row r="15" spans="1:20" ht="15">
      <c r="A15" s="49">
        <v>1984</v>
      </c>
      <c r="B15" s="50">
        <v>25.6868</v>
      </c>
      <c r="C15" s="50">
        <v>0.01807</v>
      </c>
      <c r="D15" s="50">
        <v>8.2642</v>
      </c>
      <c r="E15" s="50">
        <v>14.9268</v>
      </c>
      <c r="F15" s="50">
        <v>49.6688</v>
      </c>
      <c r="G15" s="50">
        <v>1.43535</v>
      </c>
      <c r="O15" s="1"/>
      <c r="P15" s="1"/>
      <c r="Q15" s="1"/>
      <c r="R15" s="1"/>
      <c r="S15" s="1"/>
      <c r="T15" s="1"/>
    </row>
    <row r="16" spans="1:20" ht="15">
      <c r="A16" s="49">
        <v>1985</v>
      </c>
      <c r="B16" s="50">
        <v>27.3971</v>
      </c>
      <c r="C16" s="50">
        <v>5E-05</v>
      </c>
      <c r="D16" s="50">
        <v>8.4648</v>
      </c>
      <c r="E16" s="50">
        <v>15.3329</v>
      </c>
      <c r="F16" s="50">
        <v>47.0208</v>
      </c>
      <c r="G16" s="50">
        <v>1.78432</v>
      </c>
      <c r="O16" s="1"/>
      <c r="P16" s="1"/>
      <c r="Q16" s="1"/>
      <c r="R16" s="1"/>
      <c r="S16" s="1"/>
      <c r="T16" s="1"/>
    </row>
    <row r="17" spans="1:20" ht="15">
      <c r="A17" s="49">
        <v>1986</v>
      </c>
      <c r="B17" s="50">
        <v>27.6401</v>
      </c>
      <c r="C17" s="50">
        <v>0.00486</v>
      </c>
      <c r="D17" s="50">
        <v>9.9071</v>
      </c>
      <c r="E17" s="50">
        <v>15.4763</v>
      </c>
      <c r="F17" s="50">
        <v>45.2898</v>
      </c>
      <c r="G17" s="50">
        <v>1.68182</v>
      </c>
      <c r="O17" s="1"/>
      <c r="P17" s="1"/>
      <c r="Q17" s="1"/>
      <c r="R17" s="1"/>
      <c r="S17" s="1"/>
      <c r="T17" s="1"/>
    </row>
    <row r="18" spans="1:20" ht="15">
      <c r="A18" s="49">
        <v>1987</v>
      </c>
      <c r="B18" s="50">
        <v>27.7242</v>
      </c>
      <c r="C18" s="50">
        <v>0.06754</v>
      </c>
      <c r="D18" s="50">
        <v>10.7925</v>
      </c>
      <c r="E18" s="50">
        <v>16.4241</v>
      </c>
      <c r="F18" s="50">
        <v>42.4813</v>
      </c>
      <c r="G18" s="50">
        <v>2.51034</v>
      </c>
      <c r="O18" s="1"/>
      <c r="P18" s="1"/>
      <c r="Q18" s="1"/>
      <c r="R18" s="1"/>
      <c r="S18" s="1"/>
      <c r="T18" s="1"/>
    </row>
    <row r="19" spans="1:20" ht="15">
      <c r="A19" s="49">
        <v>1988</v>
      </c>
      <c r="B19" s="50">
        <v>27.2488</v>
      </c>
      <c r="C19" s="50">
        <v>0.03636</v>
      </c>
      <c r="D19" s="50">
        <v>10.8278</v>
      </c>
      <c r="E19" s="50">
        <v>17.6962</v>
      </c>
      <c r="F19" s="50">
        <v>41.7714</v>
      </c>
      <c r="G19" s="50">
        <v>2.41957</v>
      </c>
      <c r="O19" s="1"/>
      <c r="P19" s="1"/>
      <c r="Q19" s="1"/>
      <c r="R19" s="1"/>
      <c r="S19" s="1"/>
      <c r="T19" s="1"/>
    </row>
    <row r="20" spans="1:20" ht="15">
      <c r="A20" s="49">
        <v>1989</v>
      </c>
      <c r="B20" s="50">
        <v>26.6163</v>
      </c>
      <c r="C20" s="50">
        <v>0.03237</v>
      </c>
      <c r="D20" s="50">
        <v>12.8652</v>
      </c>
      <c r="E20" s="50">
        <v>15.6747</v>
      </c>
      <c r="F20" s="50">
        <v>42.3898</v>
      </c>
      <c r="G20" s="50">
        <v>2.42172</v>
      </c>
      <c r="O20" s="1"/>
      <c r="P20" s="1"/>
      <c r="Q20" s="1"/>
      <c r="R20" s="1"/>
      <c r="S20" s="1"/>
      <c r="T20" s="1"/>
    </row>
    <row r="21" spans="1:20" ht="15">
      <c r="A21" s="49">
        <v>1990</v>
      </c>
      <c r="B21" s="50">
        <v>27.5829</v>
      </c>
      <c r="C21" s="50">
        <v>0.02544</v>
      </c>
      <c r="D21" s="50">
        <v>13.2308</v>
      </c>
      <c r="E21" s="50">
        <v>15.1339</v>
      </c>
      <c r="F21" s="50">
        <v>41.344</v>
      </c>
      <c r="G21" s="50">
        <v>2.68295</v>
      </c>
      <c r="O21" s="1"/>
      <c r="P21" s="1"/>
      <c r="Q21" s="1"/>
      <c r="R21" s="1"/>
      <c r="S21" s="1"/>
      <c r="T21" s="1"/>
    </row>
    <row r="22" spans="1:20" ht="15">
      <c r="A22" s="49">
        <v>1991</v>
      </c>
      <c r="B22" s="50">
        <v>28.5333</v>
      </c>
      <c r="C22" s="50">
        <v>0.0663</v>
      </c>
      <c r="D22" s="50">
        <v>14.8733</v>
      </c>
      <c r="E22" s="50">
        <v>15.8549</v>
      </c>
      <c r="F22" s="50">
        <v>37.4204</v>
      </c>
      <c r="G22" s="50">
        <v>3.25187</v>
      </c>
      <c r="O22" s="1"/>
      <c r="P22" s="1"/>
      <c r="Q22" s="1"/>
      <c r="R22" s="1"/>
      <c r="S22" s="1"/>
      <c r="T22" s="1"/>
    </row>
    <row r="23" spans="1:20" ht="15">
      <c r="A23" s="49">
        <v>1992</v>
      </c>
      <c r="B23" s="50">
        <v>30.0258</v>
      </c>
      <c r="C23" s="50">
        <v>0.06183</v>
      </c>
      <c r="D23" s="50">
        <v>15.4615</v>
      </c>
      <c r="E23" s="50">
        <v>17.9754</v>
      </c>
      <c r="F23" s="50">
        <v>33.7785</v>
      </c>
      <c r="G23" s="50">
        <v>2.69702</v>
      </c>
      <c r="O23" s="1"/>
      <c r="P23" s="1"/>
      <c r="Q23" s="1"/>
      <c r="R23" s="1"/>
      <c r="S23" s="1"/>
      <c r="T23" s="1"/>
    </row>
    <row r="24" spans="1:20" ht="15">
      <c r="A24" s="49">
        <v>1993</v>
      </c>
      <c r="B24" s="50">
        <v>30.1992</v>
      </c>
      <c r="C24" s="50">
        <v>0.09</v>
      </c>
      <c r="D24" s="50">
        <v>14.7661</v>
      </c>
      <c r="E24" s="50">
        <v>19.6811</v>
      </c>
      <c r="F24" s="50">
        <v>30.4866</v>
      </c>
      <c r="G24" s="50">
        <v>4.77699</v>
      </c>
      <c r="O24" s="1"/>
      <c r="P24" s="1"/>
      <c r="Q24" s="1"/>
      <c r="R24" s="1"/>
      <c r="S24" s="1"/>
      <c r="T24" s="1"/>
    </row>
    <row r="25" spans="1:20" ht="15">
      <c r="A25" s="49">
        <v>1994</v>
      </c>
      <c r="B25" s="50">
        <v>32.87</v>
      </c>
      <c r="C25" s="50">
        <v>0.13743</v>
      </c>
      <c r="D25" s="50">
        <v>15.4897</v>
      </c>
      <c r="E25" s="50">
        <v>17.8496</v>
      </c>
      <c r="F25" s="50">
        <v>29.7523</v>
      </c>
      <c r="G25" s="50">
        <v>3.90085</v>
      </c>
      <c r="O25" s="1"/>
      <c r="P25" s="1"/>
      <c r="Q25" s="1"/>
      <c r="R25" s="1"/>
      <c r="S25" s="1"/>
      <c r="T25" s="1"/>
    </row>
    <row r="26" spans="1:20" ht="15">
      <c r="A26" s="49">
        <v>1995</v>
      </c>
      <c r="B26" s="50">
        <v>33.7562</v>
      </c>
      <c r="C26" s="50">
        <v>0.1498</v>
      </c>
      <c r="D26" s="50">
        <v>14.9544</v>
      </c>
      <c r="E26" s="50">
        <v>17.5617</v>
      </c>
      <c r="F26" s="50">
        <v>29.5758</v>
      </c>
      <c r="G26" s="50">
        <v>4.0021</v>
      </c>
      <c r="O26" s="1"/>
      <c r="P26" s="1"/>
      <c r="Q26" s="1"/>
      <c r="R26" s="1"/>
      <c r="S26" s="1"/>
      <c r="T26" s="1"/>
    </row>
    <row r="27" spans="1:20" ht="15">
      <c r="A27" s="49">
        <v>1996</v>
      </c>
      <c r="B27" s="50">
        <v>32.0351</v>
      </c>
      <c r="C27" s="50">
        <v>0.18348</v>
      </c>
      <c r="D27" s="50">
        <v>17.0167</v>
      </c>
      <c r="E27" s="50">
        <v>17.7061</v>
      </c>
      <c r="F27" s="50">
        <v>29.5888</v>
      </c>
      <c r="G27" s="50">
        <v>3.46976</v>
      </c>
      <c r="O27" s="1"/>
      <c r="P27" s="1"/>
      <c r="Q27" s="1"/>
      <c r="R27" s="1"/>
      <c r="S27" s="1"/>
      <c r="T27" s="1"/>
    </row>
    <row r="28" spans="1:20" ht="15">
      <c r="A28" s="49">
        <v>1997</v>
      </c>
      <c r="B28" s="50">
        <v>30.2976</v>
      </c>
      <c r="C28" s="50">
        <v>0.06665</v>
      </c>
      <c r="D28" s="50">
        <v>13.8326</v>
      </c>
      <c r="E28" s="50">
        <v>18.8526</v>
      </c>
      <c r="F28" s="50">
        <v>33.4258</v>
      </c>
      <c r="G28" s="50">
        <v>3.52476</v>
      </c>
      <c r="O28" s="1"/>
      <c r="P28" s="1"/>
      <c r="Q28" s="1"/>
      <c r="R28" s="1"/>
      <c r="S28" s="1"/>
      <c r="T28" s="1"/>
    </row>
    <row r="29" spans="1:20" ht="15">
      <c r="A29" s="49">
        <v>1998</v>
      </c>
      <c r="B29" s="50">
        <v>28.8103</v>
      </c>
      <c r="C29" s="50">
        <v>0.114</v>
      </c>
      <c r="D29" s="50">
        <v>15.8729</v>
      </c>
      <c r="E29" s="50">
        <v>16.5356</v>
      </c>
      <c r="F29" s="50">
        <v>35.1416</v>
      </c>
      <c r="G29" s="50">
        <v>3.52552</v>
      </c>
      <c r="O29" s="1"/>
      <c r="P29" s="1"/>
      <c r="Q29" s="1"/>
      <c r="R29" s="1"/>
      <c r="S29" s="1"/>
      <c r="T29" s="1"/>
    </row>
    <row r="30" spans="1:20" ht="15">
      <c r="A30" s="49">
        <v>1999</v>
      </c>
      <c r="B30" s="50">
        <v>29.3454</v>
      </c>
      <c r="C30" s="50">
        <v>0.16431</v>
      </c>
      <c r="D30" s="50">
        <v>17.5755</v>
      </c>
      <c r="E30" s="50">
        <v>16.8921</v>
      </c>
      <c r="F30" s="50">
        <v>32.5797</v>
      </c>
      <c r="G30" s="50">
        <v>3.44292</v>
      </c>
      <c r="O30" s="1"/>
      <c r="P30" s="1"/>
      <c r="Q30" s="1"/>
      <c r="R30" s="1"/>
      <c r="S30" s="1"/>
      <c r="T30" s="1"/>
    </row>
    <row r="31" spans="1:20" ht="15">
      <c r="A31" s="49">
        <v>2000</v>
      </c>
      <c r="B31" s="50">
        <v>31.7269</v>
      </c>
      <c r="C31" s="50">
        <v>0.16395</v>
      </c>
      <c r="D31" s="50">
        <v>15.5543</v>
      </c>
      <c r="E31" s="50">
        <v>18.5784</v>
      </c>
      <c r="F31" s="50">
        <v>29.7899</v>
      </c>
      <c r="G31" s="50">
        <v>4.18642</v>
      </c>
      <c r="O31" s="1"/>
      <c r="P31" s="1"/>
      <c r="Q31" s="1"/>
      <c r="R31" s="1"/>
      <c r="S31" s="1"/>
      <c r="T31" s="1"/>
    </row>
    <row r="32" spans="1:20" ht="15">
      <c r="A32" s="49">
        <v>2001</v>
      </c>
      <c r="B32" s="50">
        <v>31.1215</v>
      </c>
      <c r="C32" s="50">
        <v>0.06878</v>
      </c>
      <c r="D32" s="50">
        <v>17.9694</v>
      </c>
      <c r="E32" s="50">
        <v>18.2485</v>
      </c>
      <c r="F32" s="50">
        <v>28.5345</v>
      </c>
      <c r="G32" s="50">
        <v>4.05728</v>
      </c>
      <c r="O32" s="1"/>
      <c r="P32" s="1"/>
      <c r="Q32" s="1"/>
      <c r="R32" s="1"/>
      <c r="S32" s="1"/>
      <c r="T32" s="1"/>
    </row>
    <row r="33" spans="1:20" ht="15">
      <c r="A33" s="49">
        <v>2002</v>
      </c>
      <c r="B33" s="50">
        <v>32.2553</v>
      </c>
      <c r="C33" s="50">
        <v>0.14824</v>
      </c>
      <c r="D33" s="50">
        <v>18.0995</v>
      </c>
      <c r="E33" s="50">
        <v>19.8349</v>
      </c>
      <c r="F33" s="50">
        <v>25.0801</v>
      </c>
      <c r="G33" s="50">
        <v>4.58188</v>
      </c>
      <c r="O33" s="1"/>
      <c r="P33" s="1"/>
      <c r="Q33" s="1"/>
      <c r="R33" s="1"/>
      <c r="S33" s="1"/>
      <c r="T33" s="1"/>
    </row>
    <row r="34" spans="1:20" ht="15">
      <c r="A34" s="49">
        <v>2003</v>
      </c>
      <c r="B34" s="50">
        <v>31.5783</v>
      </c>
      <c r="C34" s="50">
        <v>0.083</v>
      </c>
      <c r="D34" s="50">
        <v>19.3614</v>
      </c>
      <c r="E34" s="50">
        <v>19.7956</v>
      </c>
      <c r="F34" s="50">
        <v>25.2386</v>
      </c>
      <c r="G34" s="50">
        <v>3.94297</v>
      </c>
      <c r="O34" s="1"/>
      <c r="P34" s="1"/>
      <c r="Q34" s="1"/>
      <c r="R34" s="1"/>
      <c r="S34" s="1"/>
      <c r="T34" s="1"/>
    </row>
    <row r="35" spans="1:20" ht="15">
      <c r="A35" s="49">
        <v>2004</v>
      </c>
      <c r="B35" s="50">
        <v>32.6338</v>
      </c>
      <c r="C35" s="50">
        <v>0.08588</v>
      </c>
      <c r="D35" s="50">
        <v>20.9239</v>
      </c>
      <c r="E35" s="50">
        <v>21.1305</v>
      </c>
      <c r="F35" s="50">
        <v>21.6566</v>
      </c>
      <c r="G35" s="50">
        <v>3.56934</v>
      </c>
      <c r="O35" s="1"/>
      <c r="P35" s="1"/>
      <c r="Q35" s="1"/>
      <c r="R35" s="1"/>
      <c r="S35" s="1"/>
      <c r="T35" s="1"/>
    </row>
    <row r="36" spans="1:20" ht="15">
      <c r="A36" s="49">
        <v>2005</v>
      </c>
      <c r="B36" s="50">
        <v>30.6725</v>
      </c>
      <c r="C36" s="50">
        <v>0.23427</v>
      </c>
      <c r="D36" s="50">
        <v>18.802</v>
      </c>
      <c r="E36" s="50">
        <v>20.3901</v>
      </c>
      <c r="F36" s="50">
        <v>25.2604</v>
      </c>
      <c r="G36" s="50">
        <v>4.64083</v>
      </c>
      <c r="O36" s="1"/>
      <c r="P36" s="1"/>
      <c r="Q36" s="1"/>
      <c r="R36" s="1"/>
      <c r="S36" s="1"/>
      <c r="T36" s="1"/>
    </row>
    <row r="37" spans="1:20" ht="15">
      <c r="A37" s="49">
        <v>2006</v>
      </c>
      <c r="B37" s="50">
        <v>30.9035</v>
      </c>
      <c r="C37" s="50">
        <v>0.10044</v>
      </c>
      <c r="D37" s="50">
        <v>18.0993</v>
      </c>
      <c r="E37" s="50">
        <v>17.5712</v>
      </c>
      <c r="F37" s="50">
        <v>29.1064</v>
      </c>
      <c r="G37" s="50">
        <v>4.21908</v>
      </c>
      <c r="O37" s="1"/>
      <c r="P37" s="1"/>
      <c r="Q37" s="1"/>
      <c r="R37" s="1"/>
      <c r="S37" s="1"/>
      <c r="T37" s="1"/>
    </row>
    <row r="38" spans="1:20" ht="15">
      <c r="A38" s="49">
        <v>2007</v>
      </c>
      <c r="B38" s="50">
        <v>31.3253</v>
      </c>
      <c r="C38" s="50">
        <v>0.1559</v>
      </c>
      <c r="D38" s="50">
        <v>17.6329</v>
      </c>
      <c r="E38" s="50">
        <v>18.9414</v>
      </c>
      <c r="F38" s="50">
        <v>27.8327</v>
      </c>
      <c r="G38" s="50">
        <v>4.11184</v>
      </c>
      <c r="O38" s="1"/>
      <c r="P38" s="1"/>
      <c r="Q38" s="1"/>
      <c r="R38" s="1"/>
      <c r="S38" s="1"/>
      <c r="T38" s="1"/>
    </row>
    <row r="39" spans="1:20" ht="15">
      <c r="A39" s="49">
        <v>2008</v>
      </c>
      <c r="B39" s="50">
        <v>33.1955</v>
      </c>
      <c r="C39" s="50">
        <v>0.04364</v>
      </c>
      <c r="D39" s="50">
        <v>19.2617</v>
      </c>
      <c r="E39" s="50">
        <v>20.7022</v>
      </c>
      <c r="F39" s="50">
        <v>22.9791</v>
      </c>
      <c r="G39" s="50">
        <v>3.81789</v>
      </c>
      <c r="O39" s="1"/>
      <c r="P39" s="1"/>
      <c r="Q39" s="1"/>
      <c r="R39" s="1"/>
      <c r="S39" s="1"/>
      <c r="T39" s="1"/>
    </row>
    <row r="40" spans="1:20" ht="15">
      <c r="A40" s="49">
        <v>2009</v>
      </c>
      <c r="B40" s="50">
        <v>36.1988</v>
      </c>
      <c r="C40" s="50">
        <v>0.10674</v>
      </c>
      <c r="D40" s="50">
        <v>17.4629</v>
      </c>
      <c r="E40" s="50">
        <v>21.5152</v>
      </c>
      <c r="F40" s="50">
        <v>20.1761</v>
      </c>
      <c r="G40" s="50">
        <v>4.54031</v>
      </c>
      <c r="O40" s="1"/>
      <c r="P40" s="1"/>
      <c r="Q40" s="1"/>
      <c r="R40" s="1"/>
      <c r="S40" s="1"/>
      <c r="T40" s="1"/>
    </row>
    <row r="41" spans="1:20" ht="15">
      <c r="A41" s="49">
        <v>2010</v>
      </c>
      <c r="B41" s="50">
        <v>32.5781</v>
      </c>
      <c r="C41" s="50">
        <v>0.05651</v>
      </c>
      <c r="D41" s="50">
        <v>19.3285</v>
      </c>
      <c r="E41" s="50">
        <v>22.6132</v>
      </c>
      <c r="F41" s="50">
        <v>20.4615</v>
      </c>
      <c r="G41" s="50">
        <v>4.9623</v>
      </c>
      <c r="O41" s="1"/>
      <c r="P41" s="1"/>
      <c r="Q41" s="1"/>
      <c r="R41" s="1"/>
      <c r="S41" s="1"/>
      <c r="T41" s="1"/>
    </row>
    <row r="42" spans="1:20" ht="15">
      <c r="A42" s="49">
        <v>2011</v>
      </c>
      <c r="B42" s="50">
        <v>32.9806</v>
      </c>
      <c r="C42" s="50">
        <v>0.1328</v>
      </c>
      <c r="D42" s="50">
        <v>18.895</v>
      </c>
      <c r="E42" s="50">
        <v>23.269</v>
      </c>
      <c r="F42" s="50">
        <v>19.4179</v>
      </c>
      <c r="G42" s="50">
        <v>5.30481</v>
      </c>
      <c r="O42" s="1"/>
      <c r="P42" s="1"/>
      <c r="Q42" s="1"/>
      <c r="R42" s="1"/>
      <c r="S42" s="1"/>
      <c r="T42" s="1"/>
    </row>
    <row r="43" spans="1:20" ht="15">
      <c r="A43" s="49">
        <v>2012</v>
      </c>
      <c r="B43" s="50">
        <v>32.9197</v>
      </c>
      <c r="C43" s="50">
        <v>0.08986</v>
      </c>
      <c r="D43" s="50">
        <v>19.7452</v>
      </c>
      <c r="E43" s="50">
        <v>23.7168</v>
      </c>
      <c r="F43" s="50">
        <v>18.2049</v>
      </c>
      <c r="G43" s="50">
        <v>5.32362</v>
      </c>
      <c r="O43" s="1"/>
      <c r="P43" s="1"/>
      <c r="Q43" s="1"/>
      <c r="R43" s="1"/>
      <c r="S43" s="1"/>
      <c r="T43" s="1"/>
    </row>
    <row r="44" spans="1:20" ht="15">
      <c r="A44" s="53">
        <v>2013</v>
      </c>
      <c r="B44" s="54">
        <v>33.229</v>
      </c>
      <c r="C44" s="54">
        <v>0.16323</v>
      </c>
      <c r="D44" s="54">
        <v>19.6372</v>
      </c>
      <c r="E44" s="54">
        <v>22.9899</v>
      </c>
      <c r="F44" s="54">
        <v>17.1833</v>
      </c>
      <c r="G44" s="54">
        <v>6.79746</v>
      </c>
      <c r="O44" s="1"/>
      <c r="P44" s="1"/>
      <c r="Q44" s="1"/>
      <c r="R44" s="1"/>
      <c r="S44" s="1"/>
      <c r="T44" s="1"/>
    </row>
    <row r="45" spans="1:8" ht="36" customHeight="1">
      <c r="A45" s="162" t="s">
        <v>819</v>
      </c>
      <c r="B45" s="163"/>
      <c r="C45" s="163"/>
      <c r="D45" s="163"/>
      <c r="E45" s="163"/>
      <c r="F45" s="163"/>
      <c r="G45" s="163"/>
      <c r="H45" s="58"/>
    </row>
    <row r="46" spans="1:7" s="59" customFormat="1" ht="36" customHeight="1">
      <c r="A46" s="148" t="s">
        <v>179</v>
      </c>
      <c r="B46" s="148"/>
      <c r="C46" s="148"/>
      <c r="D46" s="148"/>
      <c r="E46" s="148"/>
      <c r="F46" s="148"/>
      <c r="G46" s="148"/>
    </row>
    <row r="47" spans="1:7" ht="17.25">
      <c r="A47" s="167" t="s">
        <v>180</v>
      </c>
      <c r="B47" s="167"/>
      <c r="C47" s="167"/>
      <c r="D47" s="167"/>
      <c r="E47" s="167"/>
      <c r="F47" s="167"/>
      <c r="G47" s="167"/>
    </row>
    <row r="48" spans="1:7" ht="15">
      <c r="A48" s="167" t="s">
        <v>95</v>
      </c>
      <c r="B48" s="167"/>
      <c r="C48" s="167"/>
      <c r="D48" s="167"/>
      <c r="E48" s="167"/>
      <c r="F48" s="167"/>
      <c r="G48" s="167"/>
    </row>
  </sheetData>
  <sheetProtection/>
  <mergeCells count="6">
    <mergeCell ref="A48:G48"/>
    <mergeCell ref="A3:G3"/>
    <mergeCell ref="B4:G4"/>
    <mergeCell ref="A45:G45"/>
    <mergeCell ref="A46:G46"/>
    <mergeCell ref="A47:G47"/>
  </mergeCells>
  <printOptions/>
  <pageMargins left="0.7" right="0.7" top="0.75" bottom="0.75" header="0.3" footer="0.3"/>
  <pageSetup fitToHeight="1" fitToWidth="1" horizontalDpi="600" verticalDpi="600" orientation="portrait"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Bogdan</dc:creator>
  <cp:keywords/>
  <dc:description/>
  <cp:lastModifiedBy>Keith, Tara</cp:lastModifiedBy>
  <cp:lastPrinted>2014-10-14T13:30:27Z</cp:lastPrinted>
  <dcterms:created xsi:type="dcterms:W3CDTF">2011-11-04T17:57:00Z</dcterms:created>
  <dcterms:modified xsi:type="dcterms:W3CDTF">2020-04-09T15:36:46Z</dcterms:modified>
  <cp:category/>
  <cp:version/>
  <cp:contentType/>
  <cp:contentStatus/>
</cp:coreProperties>
</file>