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75" windowWidth="29235" windowHeight="11265" tabRatio="877" activeTab="0"/>
  </bookViews>
  <sheets>
    <sheet name="Table of Contents" sheetId="1" r:id="rId1"/>
    <sheet name="Article Mapping"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 name="Table 21" sheetId="23" r:id="rId23"/>
    <sheet name="Table 22" sheetId="24" r:id="rId24"/>
    <sheet name="Table 23" sheetId="25" r:id="rId25"/>
    <sheet name="Table 24" sheetId="26" r:id="rId26"/>
    <sheet name="Notes" sheetId="27" r:id="rId27"/>
  </sheets>
  <definedNames>
    <definedName name="bbbb" localSheetId="5">#REF!</definedName>
    <definedName name="bbbb" localSheetId="6">#REF!</definedName>
    <definedName name="bbbb" localSheetId="7">#REF!</definedName>
    <definedName name="bbbb" localSheetId="8">#REF!</definedName>
    <definedName name="bbbb">#REF!</definedName>
    <definedName name="bbbbb" localSheetId="5">#REF!</definedName>
    <definedName name="bbbbb" localSheetId="6">#REF!</definedName>
    <definedName name="bbbbb" localSheetId="7">#REF!</definedName>
    <definedName name="bbbbb" localSheetId="8">#REF!</definedName>
    <definedName name="bbbbb">#REF!</definedName>
    <definedName name="BIGQ" localSheetId="5">#REF!</definedName>
    <definedName name="BIGQ" localSheetId="6">#REF!</definedName>
    <definedName name="BIGQ" localSheetId="7">#REF!</definedName>
    <definedName name="BIGQ" localSheetId="8">#REF!</definedName>
    <definedName name="BIGQ">#REF!</definedName>
    <definedName name="_xlnm.Print_Area" localSheetId="1">'Article Mapping'!$A$1:$D$34</definedName>
    <definedName name="_xlnm.Print_Area" localSheetId="2">'Table 1'!$A$1:$AJ$89</definedName>
    <definedName name="_xlnm.Print_Area" localSheetId="11">'Table 10'!$A$1:$J$48</definedName>
    <definedName name="_xlnm.Print_Area" localSheetId="12">'Table 11'!$A$1:$J$47</definedName>
    <definedName name="_xlnm.Print_Area" localSheetId="13">'Table 12'!$A$1:$J$47</definedName>
    <definedName name="_xlnm.Print_Area" localSheetId="14">'Table 13'!$A$1:$J$47</definedName>
    <definedName name="_xlnm.Print_Area" localSheetId="15">'Table 14'!$A$1:$J$47</definedName>
    <definedName name="_xlnm.Print_Area" localSheetId="16">'Table 15'!$A$1:$J$47</definedName>
    <definedName name="_xlnm.Print_Area" localSheetId="17">'Table 16'!$A$1:$J$47</definedName>
    <definedName name="_xlnm.Print_Area" localSheetId="18">'Table 17'!$A$1:$J$47</definedName>
    <definedName name="_xlnm.Print_Area" localSheetId="19">'Table 18'!$A$1:$E$42</definedName>
    <definedName name="_xlnm.Print_Area" localSheetId="20">'Table 19'!$A$1:$G$49</definedName>
    <definedName name="_xlnm.Print_Area" localSheetId="3">'Table 2'!$A$1:$H$46</definedName>
    <definedName name="_xlnm.Print_Area" localSheetId="21">'Table 20'!$A$1:$M$46</definedName>
    <definedName name="_xlnm.Print_Area" localSheetId="22">'Table 21'!$A$1:$J$47</definedName>
    <definedName name="_xlnm.Print_Area" localSheetId="23">'Table 22'!$A$1:$J$47</definedName>
    <definedName name="_xlnm.Print_Area" localSheetId="24">'Table 23'!$A$1:$L$13</definedName>
    <definedName name="_xlnm.Print_Area" localSheetId="4">'Table 3'!$A$1:$G$46</definedName>
    <definedName name="_xlnm.Print_Area" localSheetId="5">'Table 4'!$A$1:$G$46</definedName>
    <definedName name="_xlnm.Print_Area" localSheetId="6">'Table 5'!$A$1:$G$46</definedName>
    <definedName name="_xlnm.Print_Area" localSheetId="7">'Table 6'!$A$1:$G$46</definedName>
    <definedName name="_xlnm.Print_Area" localSheetId="8">'Table 7'!$A$1:$G$46</definedName>
    <definedName name="_xlnm.Print_Area" localSheetId="9">'Table 8'!$A$1:$J$47</definedName>
    <definedName name="_xlnm.Print_Area" localSheetId="10">'Table 9'!$A$1:$J$48</definedName>
    <definedName name="_xlnm.Print_Area" localSheetId="0">'Table of Contents'!$A$1:$B$31</definedName>
    <definedName name="_xlnm.Print_Titles" localSheetId="26">'Notes'!$A:$B</definedName>
    <definedName name="_xlnm.Print_Titles" localSheetId="2">'Table 1'!$A:$C,'Table 1'!$1:$5</definedName>
    <definedName name="rrrr" localSheetId="5">#REF!</definedName>
    <definedName name="rrrr" localSheetId="6">#REF!</definedName>
    <definedName name="rrrr" localSheetId="7">#REF!</definedName>
    <definedName name="rrrr" localSheetId="8">#REF!</definedName>
    <definedName name="rrrr">#REF!</definedName>
    <definedName name="rrrrrr" localSheetId="5">#REF!</definedName>
    <definedName name="rrrrrr" localSheetId="6">#REF!</definedName>
    <definedName name="rrrrrr" localSheetId="7">#REF!</definedName>
    <definedName name="rrrrrr" localSheetId="8">#REF!</definedName>
    <definedName name="rrrrrr">#REF!</definedName>
  </definedNames>
  <calcPr fullCalcOnLoad="1"/>
</workbook>
</file>

<file path=xl/sharedStrings.xml><?xml version="1.0" encoding="utf-8"?>
<sst xmlns="http://schemas.openxmlformats.org/spreadsheetml/2006/main" count="1274" uniqueCount="801">
  <si>
    <t>Year</t>
  </si>
  <si>
    <t>Figure 15</t>
  </si>
  <si>
    <t>Social Security</t>
  </si>
  <si>
    <t>Public assistance</t>
  </si>
  <si>
    <t>Private pension</t>
  </si>
  <si>
    <r>
      <t>Asset income</t>
    </r>
    <r>
      <rPr>
        <vertAlign val="superscript"/>
        <sz val="11"/>
        <color indexed="8"/>
        <rFont val="Calibri"/>
        <family val="2"/>
      </rPr>
      <t>3</t>
    </r>
  </si>
  <si>
    <t>Other</t>
  </si>
  <si>
    <t>Figure 18</t>
  </si>
  <si>
    <t>With government pension only</t>
  </si>
  <si>
    <t>Per-capita income</t>
  </si>
  <si>
    <t>Percentage of sample</t>
  </si>
  <si>
    <t>Median pension</t>
  </si>
  <si>
    <t>Median pension plus Social Security</t>
  </si>
  <si>
    <t>Figure A4</t>
  </si>
  <si>
    <t>With private-sector pension only</t>
  </si>
  <si>
    <t>With both private-sector and government pension</t>
  </si>
  <si>
    <t>Lowest quintile</t>
  </si>
  <si>
    <t>Highest quintile</t>
  </si>
  <si>
    <t>Figure A3</t>
  </si>
  <si>
    <t>Figure A5</t>
  </si>
  <si>
    <t>Figure A6</t>
  </si>
  <si>
    <t>Educational Attainment of Retirees</t>
  </si>
  <si>
    <t>Less than high school</t>
  </si>
  <si>
    <t>High school diploma</t>
  </si>
  <si>
    <t>Some college or associate's degree</t>
  </si>
  <si>
    <t>Bachelor's or graduate degree</t>
  </si>
  <si>
    <t>Figure A7</t>
  </si>
  <si>
    <t>With private-sector pension</t>
  </si>
  <si>
    <t>Figure A8</t>
  </si>
  <si>
    <t>Individual income</t>
  </si>
  <si>
    <t>Figure A9</t>
  </si>
  <si>
    <t>Household income</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</si>
  <si>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</si>
  <si>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</si>
  <si>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</si>
  <si>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</si>
  <si>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</si>
  <si>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</si>
  <si>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</si>
  <si>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</si>
  <si>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</si>
  <si>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</si>
  <si>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</si>
  <si>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</si>
  <si>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</si>
  <si>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</si>
  <si>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</si>
  <si>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</si>
  <si>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</si>
  <si>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</si>
  <si>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</si>
  <si>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</si>
  <si>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Under 21 years</t>
  </si>
  <si>
    <t>21 to 64 years</t>
  </si>
  <si>
    <t>65 years and older</t>
  </si>
  <si>
    <t>Table</t>
  </si>
  <si>
    <t>Description</t>
  </si>
  <si>
    <t xml:space="preserve">Published Figure </t>
  </si>
  <si>
    <t>Title</t>
  </si>
  <si>
    <t>Source of Data</t>
  </si>
  <si>
    <t>Where to Find Data in Current Data Release</t>
  </si>
  <si>
    <t>Figure 1</t>
  </si>
  <si>
    <t>Figure 2</t>
  </si>
  <si>
    <t>Figure 3</t>
  </si>
  <si>
    <t>Figure 4</t>
  </si>
  <si>
    <t>Figure 5</t>
  </si>
  <si>
    <t>Figure 6</t>
  </si>
  <si>
    <t>Figure 7</t>
  </si>
  <si>
    <t>Figure 8</t>
  </si>
  <si>
    <t>Figure 9</t>
  </si>
  <si>
    <t>Figure 10</t>
  </si>
  <si>
    <t>Figure 11</t>
  </si>
  <si>
    <t>Figure 12</t>
  </si>
  <si>
    <t>Figure 13</t>
  </si>
  <si>
    <t>Figure 14</t>
  </si>
  <si>
    <t>Figure 16</t>
  </si>
  <si>
    <t>Figure 17</t>
  </si>
  <si>
    <t>Figure 19</t>
  </si>
  <si>
    <t>Figure A1</t>
  </si>
  <si>
    <t>Figure A2</t>
  </si>
  <si>
    <t>Figure 20</t>
  </si>
  <si>
    <t>Table 1</t>
  </si>
  <si>
    <t>Category</t>
  </si>
  <si>
    <t>Percent participating in a pension plan</t>
  </si>
  <si>
    <t>Number of employees (millions)</t>
  </si>
  <si>
    <t>Number of employees covered by a pension plan (millions)</t>
  </si>
  <si>
    <t>Number of employees participating in a pension plan (millions)</t>
  </si>
  <si>
    <t>Source: ICI tabulations of March Current Population Surveys and Federal Reserve Board of Governors</t>
  </si>
  <si>
    <t>Not Updated</t>
  </si>
  <si>
    <t>Tables 3 to 7</t>
  </si>
  <si>
    <t>Tables 9 to 13</t>
  </si>
  <si>
    <t>Table 22</t>
  </si>
  <si>
    <t>Second quintile</t>
  </si>
  <si>
    <t>Third quintile</t>
  </si>
  <si>
    <t>Fourth quintile</t>
  </si>
  <si>
    <t>Median private pension</t>
  </si>
  <si>
    <t>Pension Assets as a Percentage of Household Sector Financial Assets</t>
  </si>
  <si>
    <t>Receipt of Income from Private-Sector Pensions Among Retirees</t>
  </si>
  <si>
    <t>Source: ICI tabulations of March Current Population Surveys</t>
  </si>
  <si>
    <t>ICI tabulations of the Current Population Survey</t>
  </si>
  <si>
    <t xml:space="preserve">Pension Coverage Has Been Stable over Time </t>
  </si>
  <si>
    <t xml:space="preserve">Private-Sector Pension Plan Participants by Type of Pension Coverage </t>
  </si>
  <si>
    <t>U.S. Department of Labor tabulations of Form 5500</t>
  </si>
  <si>
    <t>Example of Benefit Calculation in a Defined Benefit Plan</t>
  </si>
  <si>
    <t>Example of Changes in Benefits and the Components of Change in a Defined Benefit Plan</t>
  </si>
  <si>
    <t>Vesting Schedules Prior to ERISA</t>
  </si>
  <si>
    <t>Thompson 2005 tabulations of U.S. Department of Labor data</t>
  </si>
  <si>
    <t>Minimum Vesting Requirements Implemented by ERISA</t>
  </si>
  <si>
    <t>Graham 1988</t>
  </si>
  <si>
    <t>ERISA Shortened Vesting Periods for the Bulk of Defined Benefit Plan Participants</t>
  </si>
  <si>
    <t>Graham 1988 tabulations of U.S. Department of Labor data</t>
  </si>
  <si>
    <t>Minimum Vesting Requirements Under TRA '86</t>
  </si>
  <si>
    <t>TRA '86 Further Shortened Vesting Periods for the Bulk of Defined Benefit Participants</t>
  </si>
  <si>
    <t>U.S. Department of Labor</t>
  </si>
  <si>
    <t>Example Expressing Defined Benefit Accruals as Current Value</t>
  </si>
  <si>
    <t>Length of Job Tenure Among Pre-Retirees</t>
  </si>
  <si>
    <t>Source of Retirement Income by Amount of Per Capita Income</t>
  </si>
  <si>
    <t>Receipt of Income from Pension by Type of Pension</t>
  </si>
  <si>
    <t>Receipt of Income from Government and Private-Sector Pensions Among Retirees</t>
  </si>
  <si>
    <t>Receipt of Income from Private-Sector Pension by Income Quintile</t>
  </si>
  <si>
    <t>Retiree Asset Income Share Is Correlated with Interest Rates</t>
  </si>
  <si>
    <t>Receipt of Income from Any Type of Pension by Income Quintile</t>
  </si>
  <si>
    <t>Receipt of Income from Pensions by Income Quintile</t>
  </si>
  <si>
    <t>Receipt of Income from Pensions by Educational Attainment of the Household Head</t>
  </si>
  <si>
    <t>Tables 14 to 17</t>
  </si>
  <si>
    <t>Median Tenure for Private-Sector Wage and Salary Workers</t>
  </si>
  <si>
    <t>Receipt of Income from Pensions Among Retirees, Tabulated on an Individual Basis</t>
  </si>
  <si>
    <t>Receipt of Income from Pensions Among Retirees, Tabulated on a Household Basis</t>
  </si>
  <si>
    <t>Table 1, lines 9 and 17</t>
  </si>
  <si>
    <r>
      <rPr>
        <i/>
        <vertAlign val="superscript"/>
        <sz val="11"/>
        <color indexed="8"/>
        <rFont val="Calibri"/>
        <family val="2"/>
      </rPr>
      <t>2</t>
    </r>
    <r>
      <rPr>
        <i/>
        <sz val="11"/>
        <color indexed="8"/>
        <rFont val="Calibri"/>
        <family val="2"/>
      </rPr>
      <t xml:space="preserve">Income of married couples is pooled and each spouse is allocated half of total income, as well as half of income from each source. </t>
    </r>
  </si>
  <si>
    <r>
      <rPr>
        <i/>
        <vertAlign val="superscript"/>
        <sz val="11"/>
        <color indexed="8"/>
        <rFont val="Calibri"/>
        <family val="2"/>
      </rPr>
      <t>3</t>
    </r>
    <r>
      <rPr>
        <i/>
        <sz val="11"/>
        <color indexed="8"/>
        <rFont val="Calibri"/>
        <family val="2"/>
      </rPr>
      <t>Asset income includes interest, dividends, and rents earned on assets held outside retirement accounts.</t>
    </r>
  </si>
  <si>
    <r>
      <rPr>
        <i/>
        <vertAlign val="superscript"/>
        <sz val="11"/>
        <color indexed="8"/>
        <rFont val="Calibri"/>
        <family val="2"/>
      </rPr>
      <t>1</t>
    </r>
    <r>
      <rPr>
        <i/>
        <sz val="11"/>
        <color indexed="8"/>
        <rFont val="Calibri"/>
        <family val="2"/>
      </rPr>
      <t>Pension income includes income from both DB and DC plans.</t>
    </r>
  </si>
  <si>
    <r>
      <t>3</t>
    </r>
    <r>
      <rPr>
        <i/>
        <sz val="11"/>
        <color indexed="8"/>
        <rFont val="Calibri"/>
        <family val="2"/>
      </rPr>
      <t xml:space="preserve">Income of married couples is pooled and each spouse is allocated half of total income, as well as half of income from each source. </t>
    </r>
  </si>
  <si>
    <r>
      <rPr>
        <i/>
        <vertAlign val="superscript"/>
        <sz val="11"/>
        <color indexed="8"/>
        <rFont val="Calibri"/>
        <family val="2"/>
      </rPr>
      <t>5</t>
    </r>
    <r>
      <rPr>
        <i/>
        <sz val="11"/>
        <color indexed="8"/>
        <rFont val="Calibri"/>
        <family val="2"/>
      </rPr>
      <t xml:space="preserve">A married couple is treated as a single observation. </t>
    </r>
  </si>
  <si>
    <t>All</t>
  </si>
  <si>
    <r>
      <t>1</t>
    </r>
    <r>
      <rPr>
        <i/>
        <sz val="11"/>
        <color indexed="8"/>
        <rFont val="Calibri"/>
        <family val="2"/>
      </rPr>
      <t>Pensions include both DC and DB pensions.</t>
    </r>
  </si>
  <si>
    <t>Percentage of workers and worker counts (millions), wage and salary workers, excludes self-employed workers</t>
  </si>
  <si>
    <t>Percent reporting employer sponsors a pension plan</t>
  </si>
  <si>
    <t>Percent participating in a pension plan conditional on employer sponsoring plan</t>
  </si>
  <si>
    <t>All wage and salary workers</t>
  </si>
  <si>
    <t>Private-sector workers</t>
  </si>
  <si>
    <r>
      <t>Percentage of total retiree</t>
    </r>
    <r>
      <rPr>
        <i/>
        <vertAlign val="superscript"/>
        <sz val="11"/>
        <color indexed="8"/>
        <rFont val="Calibri"/>
        <family val="2"/>
      </rPr>
      <t>1</t>
    </r>
    <r>
      <rPr>
        <i/>
        <sz val="11"/>
        <color indexed="8"/>
        <rFont val="Calibri"/>
        <family val="2"/>
      </rPr>
      <t xml:space="preserve"> income by source on a per capita basis</t>
    </r>
    <r>
      <rPr>
        <i/>
        <vertAlign val="superscript"/>
        <sz val="11"/>
        <color indexed="8"/>
        <rFont val="Calibri"/>
        <family val="2"/>
      </rPr>
      <t>2</t>
    </r>
  </si>
  <si>
    <r>
      <t>Median pension</t>
    </r>
    <r>
      <rPr>
        <vertAlign val="superscript"/>
        <sz val="11"/>
        <color indexed="8"/>
        <rFont val="Calibri"/>
        <family val="2"/>
      </rPr>
      <t>4</t>
    </r>
  </si>
  <si>
    <r>
      <t>Median pension plus Social Security</t>
    </r>
    <r>
      <rPr>
        <vertAlign val="superscript"/>
        <sz val="11"/>
        <color indexed="8"/>
        <rFont val="Calibri"/>
        <family val="2"/>
      </rPr>
      <t>4</t>
    </r>
  </si>
  <si>
    <r>
      <t>4</t>
    </r>
    <r>
      <rPr>
        <i/>
        <sz val="11"/>
        <color indexed="8"/>
        <rFont val="Calibri"/>
        <family val="2"/>
      </rPr>
      <t>Because of small sample sizes, these statistics are not presented.</t>
    </r>
  </si>
  <si>
    <r>
      <rPr>
        <i/>
        <vertAlign val="superscript"/>
        <sz val="11"/>
        <color indexed="8"/>
        <rFont val="Calibri"/>
        <family val="2"/>
      </rPr>
      <t>2</t>
    </r>
    <r>
      <rPr>
        <i/>
        <sz val="11"/>
        <color indexed="8"/>
        <rFont val="Calibri"/>
        <family val="2"/>
      </rPr>
      <t>A married couple is treated as a single observation.</t>
    </r>
  </si>
  <si>
    <t>Notes</t>
  </si>
  <si>
    <t>ICI calculations</t>
  </si>
  <si>
    <t>Per capita</t>
  </si>
  <si>
    <t>Individual</t>
  </si>
  <si>
    <t>Household</t>
  </si>
  <si>
    <t>Middle quintile</t>
  </si>
  <si>
    <t>$29,650 or more</t>
  </si>
  <si>
    <t>$10,623 or less</t>
  </si>
  <si>
    <t>$38,640 or more</t>
  </si>
  <si>
    <t>Where to Find the Data Used in the Figures from "A Look at Private-Sector Retirement Plan Income After ERISA" published in November 2010.</t>
  </si>
  <si>
    <t>Government pension</t>
  </si>
  <si>
    <t>Federal Reserve Board</t>
  </si>
  <si>
    <t>Sponsorship of and Participation in Employer-Provided Pension Plans by Type of Employer, 1979–2011</t>
  </si>
  <si>
    <t>Retirement Income by Source, 1975–2011</t>
  </si>
  <si>
    <t>Retirement Income by Source for the Lowest Income Quintile, 1975–2011</t>
  </si>
  <si>
    <t>Retirement Income by Source for the Second Income Quintile, 1975–2011</t>
  </si>
  <si>
    <t>Retirement Income by Source for the Middle Income Quintile, 1975–2011</t>
  </si>
  <si>
    <t>Retirement Income by Source for the Fourth Income Quintile, 1975–2011</t>
  </si>
  <si>
    <t>Retirement Income by Source for the Highest Income Quintile, 1975–2011</t>
  </si>
  <si>
    <t>Receipt of Income from Government and Private-Sector Pensions, 1975–2011</t>
  </si>
  <si>
    <t>Receipt of Income from Government and Private-Sector Pensions for the Lowest Income Quintile, 1975–2011</t>
  </si>
  <si>
    <t>Receipt of Income from Government and Private-Sector Pensions for the Second Income Quintile, 1975–2011</t>
  </si>
  <si>
    <t>Receipt of Income from Government and Private-Sector Pensions for the Middle Income Quintile, 1975–2011</t>
  </si>
  <si>
    <t>Receipt of Income from Government and Private-Sector Pensions for the Fourth Income Quintile, 1975–2011</t>
  </si>
  <si>
    <t>Receipt of Income from Government and Private-Sector Pensions for the Highest Income Quintile, 1975–2011</t>
  </si>
  <si>
    <t>Receipt of Income from Government and Private-Sector Pensions, Less Than a High School Diploma, 1975–2011</t>
  </si>
  <si>
    <t>Receipt of Income from Government and Private-Sector Pensions, High School Diploma, 1975–2011</t>
  </si>
  <si>
    <t>Receipt of Income from Government and Private-Sector Pensions, Some College or Associate's Degree, 1975–2011</t>
  </si>
  <si>
    <t>Receipt of Income from Government and Private-Sector Pensions, Bachelor's Degree or Graduate Degree, 1975–2011</t>
  </si>
  <si>
    <t>Percentage of Retirees by the Educational Attainment of the Household Head, 1975–2011</t>
  </si>
  <si>
    <t>Receipt of Income from Private-Sector Pensions, 1975–2011</t>
  </si>
  <si>
    <t>Receipt of Income from Private-Sector Pensions by Income Quintile, 1975–2011</t>
  </si>
  <si>
    <t>Receipt of Income from Government and Private-Sector Pensions Among Retirees, Tabulated on an Individual Basis, 1975–2011</t>
  </si>
  <si>
    <t>Receipt of Income from Government and Private-Sector Pensions Among Retirees, Tabulated on a Household Basis, 1975–2011</t>
  </si>
  <si>
    <r>
      <t>Suggested citation: Brady, Peter, and Michael Bogdan. 2012. “</t>
    </r>
    <r>
      <rPr>
        <i/>
        <sz val="11"/>
        <color indexed="8"/>
        <rFont val="Calibri"/>
        <family val="2"/>
      </rPr>
      <t>A Look at Private-Sector Retirement Plan Income after ERISA in 2011.</t>
    </r>
    <r>
      <rPr>
        <sz val="11"/>
        <color theme="1"/>
        <rFont val="Calibri"/>
        <family val="2"/>
      </rPr>
      <t>” ICI Research Perspective 18, no. 5 (November). Available at www.ici.org/pdf/per18-05.pdf.</t>
    </r>
  </si>
  <si>
    <r>
      <t>Receipt of Income from Government and Private-Sector Pensions,</t>
    </r>
    <r>
      <rPr>
        <b/>
        <vertAlign val="superscript"/>
        <sz val="11"/>
        <color indexed="8"/>
        <rFont val="Calibri"/>
        <family val="2"/>
      </rPr>
      <t>1</t>
    </r>
    <r>
      <rPr>
        <b/>
        <sz val="11"/>
        <color indexed="8"/>
        <rFont val="Calibri"/>
        <family val="2"/>
      </rPr>
      <t xml:space="preserve"> 1975–2011</t>
    </r>
  </si>
  <si>
    <r>
      <t>Receipt of Income from Government and Private-Sector Pensions</t>
    </r>
    <r>
      <rPr>
        <b/>
        <vertAlign val="superscript"/>
        <sz val="11"/>
        <color indexed="8"/>
        <rFont val="Calibri"/>
        <family val="2"/>
      </rPr>
      <t>1</t>
    </r>
    <r>
      <rPr>
        <b/>
        <sz val="11"/>
        <color indexed="8"/>
        <rFont val="Calibri"/>
        <family val="2"/>
      </rPr>
      <t xml:space="preserve"> by the Lowest Income Quintile, 1975–2011</t>
    </r>
  </si>
  <si>
    <r>
      <t>Retirees</t>
    </r>
    <r>
      <rPr>
        <i/>
        <vertAlign val="superscript"/>
        <sz val="11"/>
        <color indexed="8"/>
        <rFont val="Calibri"/>
        <family val="2"/>
      </rPr>
      <t>2</t>
    </r>
    <r>
      <rPr>
        <i/>
        <sz val="11"/>
        <color indexed="8"/>
        <rFont val="Calibri"/>
        <family val="2"/>
      </rPr>
      <t xml:space="preserve"> on a per capita basis,</t>
    </r>
    <r>
      <rPr>
        <i/>
        <vertAlign val="superscript"/>
        <sz val="11"/>
        <color indexed="8"/>
        <rFont val="Calibri"/>
        <family val="2"/>
      </rPr>
      <t>3</t>
    </r>
    <r>
      <rPr>
        <i/>
        <sz val="11"/>
        <color indexed="8"/>
        <rFont val="Calibri"/>
        <family val="2"/>
      </rPr>
      <t xml:space="preserve"> 2011 dollars</t>
    </r>
  </si>
  <si>
    <r>
      <t>Receipt of Income from Government and Private-Sector Pensions</t>
    </r>
    <r>
      <rPr>
        <b/>
        <vertAlign val="superscript"/>
        <sz val="11"/>
        <color indexed="8"/>
        <rFont val="Calibri"/>
        <family val="2"/>
      </rPr>
      <t>1</t>
    </r>
    <r>
      <rPr>
        <b/>
        <sz val="11"/>
        <color indexed="8"/>
        <rFont val="Calibri"/>
        <family val="2"/>
      </rPr>
      <t xml:space="preserve"> by the Second Income Quintile, 1975–2011</t>
    </r>
  </si>
  <si>
    <r>
      <t>Receipt of Income from Government and Private-Sector Pensions</t>
    </r>
    <r>
      <rPr>
        <b/>
        <vertAlign val="superscript"/>
        <sz val="11"/>
        <color indexed="8"/>
        <rFont val="Calibri"/>
        <family val="2"/>
      </rPr>
      <t>1</t>
    </r>
    <r>
      <rPr>
        <b/>
        <sz val="11"/>
        <color indexed="8"/>
        <rFont val="Calibri"/>
        <family val="2"/>
      </rPr>
      <t xml:space="preserve"> by the Middle Income Quintile, 1975–2011</t>
    </r>
  </si>
  <si>
    <r>
      <t>Receipt of Income from Government and Private-Sector Pensions</t>
    </r>
    <r>
      <rPr>
        <b/>
        <vertAlign val="superscript"/>
        <sz val="11"/>
        <color indexed="8"/>
        <rFont val="Calibri"/>
        <family val="2"/>
      </rPr>
      <t>1</t>
    </r>
    <r>
      <rPr>
        <b/>
        <sz val="11"/>
        <color indexed="8"/>
        <rFont val="Calibri"/>
        <family val="2"/>
      </rPr>
      <t xml:space="preserve"> by the Fourth Income Quintile, 1975–2011</t>
    </r>
  </si>
  <si>
    <r>
      <t>Receipt of Income from Government and Private-Sector Pensions</t>
    </r>
    <r>
      <rPr>
        <b/>
        <vertAlign val="superscript"/>
        <sz val="11"/>
        <color indexed="8"/>
        <rFont val="Calibri"/>
        <family val="2"/>
      </rPr>
      <t>1</t>
    </r>
    <r>
      <rPr>
        <b/>
        <sz val="11"/>
        <color indexed="8"/>
        <rFont val="Calibri"/>
        <family val="2"/>
      </rPr>
      <t xml:space="preserve"> by the Highest Income Quintile, 1975–2011</t>
    </r>
  </si>
  <si>
    <r>
      <t>Retirees</t>
    </r>
    <r>
      <rPr>
        <i/>
        <vertAlign val="superscript"/>
        <sz val="11"/>
        <color indexed="8"/>
        <rFont val="Calibri"/>
        <family val="2"/>
      </rPr>
      <t>2</t>
    </r>
    <r>
      <rPr>
        <i/>
        <sz val="11"/>
        <color indexed="8"/>
        <rFont val="Calibri"/>
        <family val="2"/>
      </rPr>
      <t xml:space="preserve"> in households where the household head has less than a high school education, on per capita basis,</t>
    </r>
    <r>
      <rPr>
        <i/>
        <vertAlign val="superscript"/>
        <sz val="11"/>
        <color indexed="8"/>
        <rFont val="Calibri"/>
        <family val="2"/>
      </rPr>
      <t>3</t>
    </r>
    <r>
      <rPr>
        <i/>
        <sz val="11"/>
        <color indexed="8"/>
        <rFont val="Calibri"/>
        <family val="2"/>
      </rPr>
      <t xml:space="preserve"> 2011 dollars</t>
    </r>
  </si>
  <si>
    <r>
      <t>Receipt of Income from Government and Private-Sector Pensions,</t>
    </r>
    <r>
      <rPr>
        <b/>
        <vertAlign val="superscript"/>
        <sz val="11"/>
        <color indexed="8"/>
        <rFont val="Calibri"/>
        <family val="2"/>
      </rPr>
      <t>1</t>
    </r>
    <r>
      <rPr>
        <b/>
        <sz val="11"/>
        <color indexed="8"/>
        <rFont val="Calibri"/>
        <family val="2"/>
      </rPr>
      <t xml:space="preserve"> Less Than a High School Diploma, 1975–2011</t>
    </r>
  </si>
  <si>
    <r>
      <t>Receipt of Income from Government and Private-Sector Pensions,</t>
    </r>
    <r>
      <rPr>
        <b/>
        <vertAlign val="superscript"/>
        <sz val="11"/>
        <color indexed="8"/>
        <rFont val="Calibri"/>
        <family val="2"/>
      </rPr>
      <t>1</t>
    </r>
    <r>
      <rPr>
        <b/>
        <sz val="11"/>
        <color indexed="8"/>
        <rFont val="Calibri"/>
        <family val="2"/>
      </rPr>
      <t xml:space="preserve"> High School Diploma, 1975–2011</t>
    </r>
  </si>
  <si>
    <r>
      <t>Retirees</t>
    </r>
    <r>
      <rPr>
        <i/>
        <vertAlign val="superscript"/>
        <sz val="11"/>
        <color indexed="8"/>
        <rFont val="Calibri"/>
        <family val="2"/>
      </rPr>
      <t>2</t>
    </r>
    <r>
      <rPr>
        <i/>
        <sz val="11"/>
        <color indexed="8"/>
        <rFont val="Calibri"/>
        <family val="2"/>
      </rPr>
      <t xml:space="preserve"> in households where the household head has a high school diploma, on per capita basis,</t>
    </r>
    <r>
      <rPr>
        <i/>
        <vertAlign val="superscript"/>
        <sz val="11"/>
        <color indexed="8"/>
        <rFont val="Calibri"/>
        <family val="2"/>
      </rPr>
      <t>3</t>
    </r>
    <r>
      <rPr>
        <i/>
        <sz val="11"/>
        <color indexed="8"/>
        <rFont val="Calibri"/>
        <family val="2"/>
      </rPr>
      <t xml:space="preserve"> 2011 dollars</t>
    </r>
  </si>
  <si>
    <r>
      <t>Receipt of Income from Government and Private-Sector Pensions,</t>
    </r>
    <r>
      <rPr>
        <b/>
        <vertAlign val="superscript"/>
        <sz val="11"/>
        <color indexed="8"/>
        <rFont val="Calibri"/>
        <family val="2"/>
      </rPr>
      <t>1</t>
    </r>
    <r>
      <rPr>
        <b/>
        <sz val="11"/>
        <color indexed="8"/>
        <rFont val="Calibri"/>
        <family val="2"/>
      </rPr>
      <t xml:space="preserve"> Some College or Associate's Degree, 1975–2011</t>
    </r>
  </si>
  <si>
    <r>
      <t>Retirees</t>
    </r>
    <r>
      <rPr>
        <i/>
        <vertAlign val="superscript"/>
        <sz val="11"/>
        <color indexed="8"/>
        <rFont val="Calibri"/>
        <family val="2"/>
      </rPr>
      <t>2</t>
    </r>
    <r>
      <rPr>
        <i/>
        <sz val="11"/>
        <color indexed="8"/>
        <rFont val="Calibri"/>
        <family val="2"/>
      </rPr>
      <t xml:space="preserve"> in households where the household head some college or associate's degree education, on per capita basis,</t>
    </r>
    <r>
      <rPr>
        <i/>
        <vertAlign val="superscript"/>
        <sz val="11"/>
        <color indexed="8"/>
        <rFont val="Calibri"/>
        <family val="2"/>
      </rPr>
      <t>3</t>
    </r>
    <r>
      <rPr>
        <i/>
        <sz val="11"/>
        <color indexed="8"/>
        <rFont val="Calibri"/>
        <family val="2"/>
      </rPr>
      <t xml:space="preserve"> 2011 dollars</t>
    </r>
  </si>
  <si>
    <r>
      <t>Receipt of Income from Government and Private-Sector Pensions,</t>
    </r>
    <r>
      <rPr>
        <b/>
        <vertAlign val="superscript"/>
        <sz val="11"/>
        <color indexed="8"/>
        <rFont val="Calibri"/>
        <family val="2"/>
      </rPr>
      <t>1</t>
    </r>
    <r>
      <rPr>
        <b/>
        <sz val="11"/>
        <color indexed="8"/>
        <rFont val="Calibri"/>
        <family val="2"/>
      </rPr>
      <t xml:space="preserve"> Bachelor's or Graduate Degree, 1975–2011</t>
    </r>
  </si>
  <si>
    <r>
      <t>Retirees</t>
    </r>
    <r>
      <rPr>
        <i/>
        <vertAlign val="superscript"/>
        <sz val="11"/>
        <color indexed="8"/>
        <rFont val="Calibri"/>
        <family val="2"/>
      </rPr>
      <t>2</t>
    </r>
    <r>
      <rPr>
        <i/>
        <sz val="11"/>
        <color indexed="8"/>
        <rFont val="Calibri"/>
        <family val="2"/>
      </rPr>
      <t xml:space="preserve"> in households where the household head has a bachelor's or graduate degree, on per capita basis,</t>
    </r>
    <r>
      <rPr>
        <i/>
        <vertAlign val="superscript"/>
        <sz val="11"/>
        <color indexed="8"/>
        <rFont val="Calibri"/>
        <family val="2"/>
      </rPr>
      <t>3</t>
    </r>
    <r>
      <rPr>
        <i/>
        <sz val="11"/>
        <color indexed="8"/>
        <rFont val="Calibri"/>
        <family val="2"/>
      </rPr>
      <t xml:space="preserve"> 2011 dollars</t>
    </r>
  </si>
  <si>
    <r>
      <t>Receipt of Income from Private-Sector Pensions,</t>
    </r>
    <r>
      <rPr>
        <b/>
        <vertAlign val="superscript"/>
        <sz val="11"/>
        <color indexed="8"/>
        <rFont val="Calibri"/>
        <family val="2"/>
      </rPr>
      <t>1</t>
    </r>
    <r>
      <rPr>
        <b/>
        <sz val="11"/>
        <color indexed="8"/>
        <rFont val="Calibri"/>
        <family val="2"/>
      </rPr>
      <t xml:space="preserve"> 1975–2011</t>
    </r>
  </si>
  <si>
    <r>
      <t>Retirees</t>
    </r>
    <r>
      <rPr>
        <i/>
        <vertAlign val="superscript"/>
        <sz val="11"/>
        <color indexed="8"/>
        <rFont val="Calibri"/>
        <family val="2"/>
      </rPr>
      <t>2</t>
    </r>
    <r>
      <rPr>
        <i/>
        <sz val="11"/>
        <color indexed="8"/>
        <rFont val="Calibri"/>
        <family val="2"/>
      </rPr>
      <t xml:space="preserve"> on a per capita basis,</t>
    </r>
    <r>
      <rPr>
        <i/>
        <vertAlign val="superscript"/>
        <sz val="11"/>
        <color indexed="8"/>
        <rFont val="Calibri"/>
        <family val="2"/>
      </rPr>
      <t>3</t>
    </r>
    <r>
      <rPr>
        <i/>
        <sz val="11"/>
        <color indexed="8"/>
        <rFont val="Calibri"/>
        <family val="2"/>
      </rPr>
      <t xml:space="preserve"> an individual basis,</t>
    </r>
    <r>
      <rPr>
        <i/>
        <vertAlign val="superscript"/>
        <sz val="11"/>
        <color indexed="8"/>
        <rFont val="Calibri"/>
        <family val="2"/>
      </rPr>
      <t>4</t>
    </r>
    <r>
      <rPr>
        <i/>
        <sz val="11"/>
        <color indexed="8"/>
        <rFont val="Calibri"/>
        <family val="2"/>
      </rPr>
      <t xml:space="preserve"> and a household basis,</t>
    </r>
    <r>
      <rPr>
        <i/>
        <vertAlign val="superscript"/>
        <sz val="11"/>
        <color indexed="8"/>
        <rFont val="Calibri"/>
        <family val="2"/>
      </rPr>
      <t>5</t>
    </r>
    <r>
      <rPr>
        <i/>
        <sz val="11"/>
        <color indexed="8"/>
        <rFont val="Calibri"/>
        <family val="2"/>
      </rPr>
      <t xml:space="preserve"> 2011 dollars</t>
    </r>
  </si>
  <si>
    <r>
      <t>Per capita basis</t>
    </r>
    <r>
      <rPr>
        <vertAlign val="superscript"/>
        <sz val="11"/>
        <color indexed="8"/>
        <rFont val="Calibri"/>
        <family val="2"/>
      </rPr>
      <t>3</t>
    </r>
  </si>
  <si>
    <r>
      <t>Individual basis</t>
    </r>
    <r>
      <rPr>
        <vertAlign val="superscript"/>
        <sz val="11"/>
        <color indexed="8"/>
        <rFont val="Calibri"/>
        <family val="2"/>
      </rPr>
      <t>4</t>
    </r>
  </si>
  <si>
    <r>
      <t>Household basis</t>
    </r>
    <r>
      <rPr>
        <vertAlign val="superscript"/>
        <sz val="11"/>
        <color indexed="8"/>
        <rFont val="Calibri"/>
        <family val="2"/>
      </rPr>
      <t>5</t>
    </r>
  </si>
  <si>
    <r>
      <t>Receipt of Income from Private-Sector Pensions</t>
    </r>
    <r>
      <rPr>
        <b/>
        <vertAlign val="superscript"/>
        <sz val="11"/>
        <color indexed="8"/>
        <rFont val="Calibri"/>
        <family val="2"/>
      </rPr>
      <t>1</t>
    </r>
    <r>
      <rPr>
        <b/>
        <sz val="11"/>
        <color indexed="8"/>
        <rFont val="Calibri"/>
        <family val="2"/>
      </rPr>
      <t xml:space="preserve"> by Income Quintile, 1975–2011</t>
    </r>
  </si>
  <si>
    <r>
      <t>Percentage of retirees</t>
    </r>
    <r>
      <rPr>
        <i/>
        <vertAlign val="superscript"/>
        <sz val="11"/>
        <color indexed="8"/>
        <rFont val="Calibri"/>
        <family val="2"/>
      </rPr>
      <t>2</t>
    </r>
    <r>
      <rPr>
        <i/>
        <sz val="11"/>
        <color indexed="8"/>
        <rFont val="Calibri"/>
        <family val="2"/>
      </rPr>
      <t xml:space="preserve"> with private-sector pension income and median amounts, tabulated on a per capita basis,</t>
    </r>
    <r>
      <rPr>
        <i/>
        <vertAlign val="superscript"/>
        <sz val="11"/>
        <color indexed="8"/>
        <rFont val="Calibri"/>
        <family val="2"/>
      </rPr>
      <t>3</t>
    </r>
    <r>
      <rPr>
        <i/>
        <sz val="11"/>
        <color indexed="8"/>
        <rFont val="Calibri"/>
        <family val="2"/>
      </rPr>
      <t xml:space="preserve"> 2011 dollars</t>
    </r>
  </si>
  <si>
    <r>
      <t>Receipt of Income from Government and Private-Sector Pensions</t>
    </r>
    <r>
      <rPr>
        <b/>
        <vertAlign val="superscript"/>
        <sz val="11"/>
        <color indexed="8"/>
        <rFont val="Calibri"/>
        <family val="2"/>
      </rPr>
      <t>1</t>
    </r>
    <r>
      <rPr>
        <b/>
        <sz val="11"/>
        <color indexed="8"/>
        <rFont val="Calibri"/>
        <family val="2"/>
      </rPr>
      <t xml:space="preserve"> Tabulated on an Individual Basis,</t>
    </r>
    <r>
      <rPr>
        <b/>
        <vertAlign val="superscript"/>
        <sz val="11"/>
        <color indexed="8"/>
        <rFont val="Calibri"/>
        <family val="2"/>
      </rPr>
      <t>2</t>
    </r>
    <r>
      <rPr>
        <b/>
        <sz val="11"/>
        <color indexed="8"/>
        <rFont val="Calibri"/>
        <family val="2"/>
      </rPr>
      <t xml:space="preserve"> 1975–2011</t>
    </r>
  </si>
  <si>
    <r>
      <t>Retirees,</t>
    </r>
    <r>
      <rPr>
        <i/>
        <vertAlign val="superscript"/>
        <sz val="11"/>
        <color indexed="8"/>
        <rFont val="Calibri"/>
        <family val="2"/>
      </rPr>
      <t>3</t>
    </r>
    <r>
      <rPr>
        <i/>
        <sz val="11"/>
        <color indexed="8"/>
        <rFont val="Calibri"/>
        <family val="2"/>
      </rPr>
      <t xml:space="preserve"> 2011 dollars</t>
    </r>
  </si>
  <si>
    <r>
      <t>Receipt of Income from Government and Private-Sector Pensions</t>
    </r>
    <r>
      <rPr>
        <b/>
        <vertAlign val="superscript"/>
        <sz val="11"/>
        <color indexed="8"/>
        <rFont val="Calibri"/>
        <family val="2"/>
      </rPr>
      <t>1</t>
    </r>
    <r>
      <rPr>
        <b/>
        <sz val="11"/>
        <color indexed="8"/>
        <rFont val="Calibri"/>
        <family val="2"/>
      </rPr>
      <t xml:space="preserve"> Tabulated on a Household Basis,</t>
    </r>
    <r>
      <rPr>
        <b/>
        <vertAlign val="superscript"/>
        <sz val="11"/>
        <color indexed="8"/>
        <rFont val="Calibri"/>
        <family val="2"/>
      </rPr>
      <t>2</t>
    </r>
    <r>
      <rPr>
        <b/>
        <sz val="11"/>
        <color indexed="8"/>
        <rFont val="Calibri"/>
        <family val="2"/>
      </rPr>
      <t xml:space="preserve"> 1975–2011</t>
    </r>
  </si>
  <si>
    <t>$8,431 or less</t>
  </si>
  <si>
    <t>$8,536 or less</t>
  </si>
  <si>
    <t>$8,657 or less</t>
  </si>
  <si>
    <t>$8,568 or less</t>
  </si>
  <si>
    <t>$8,429 or less</t>
  </si>
  <si>
    <t>$8,407 or less</t>
  </si>
  <si>
    <t>$8,508 or less</t>
  </si>
  <si>
    <t>$8,643 or less</t>
  </si>
  <si>
    <t>$9,147 or less</t>
  </si>
  <si>
    <t>$9,360 or less</t>
  </si>
  <si>
    <t>$9,389 or less</t>
  </si>
  <si>
    <t>$9,536 or less</t>
  </si>
  <si>
    <t>$9,577 or less</t>
  </si>
  <si>
    <t>$9,469 or less</t>
  </si>
  <si>
    <t>$9,600 or less</t>
  </si>
  <si>
    <t>$9,635 or less</t>
  </si>
  <si>
    <t>$9,792 or less</t>
  </si>
  <si>
    <t>$9,488 or less</t>
  </si>
  <si>
    <t>$9,513 or less</t>
  </si>
  <si>
    <t>$9,944 or less</t>
  </si>
  <si>
    <t>$10,219 or less</t>
  </si>
  <si>
    <t>$10,207 or less</t>
  </si>
  <si>
    <t>$10,355 or less</t>
  </si>
  <si>
    <t>$10,631 or less</t>
  </si>
  <si>
    <t>$10,234 or less</t>
  </si>
  <si>
    <t>$10,416 or less</t>
  </si>
  <si>
    <t>$10,333 or less</t>
  </si>
  <si>
    <t>$10,528 or less</t>
  </si>
  <si>
    <t>$10,517 or less</t>
  </si>
  <si>
    <t>$10,605 or less</t>
  </si>
  <si>
    <t>$10,604 or less</t>
  </si>
  <si>
    <t>$10,530 or less</t>
  </si>
  <si>
    <t>$10,689 or less</t>
  </si>
  <si>
    <t>$11,182 or less</t>
  </si>
  <si>
    <t>$10,842 or less</t>
  </si>
  <si>
    <t>$11,000 or less</t>
  </si>
  <si>
    <t>$8,439 to $11,012</t>
  </si>
  <si>
    <t>$8,536 to $11,262</t>
  </si>
  <si>
    <t>$8,657 to $11,407</t>
  </si>
  <si>
    <t>$8,572 to $11,625</t>
  </si>
  <si>
    <t>$8,429 to $11,539</t>
  </si>
  <si>
    <t>$8,407 to $11,409</t>
  </si>
  <si>
    <t>$8,508 to $11,660</t>
  </si>
  <si>
    <t>$8,643 to $12,096</t>
  </si>
  <si>
    <t>$9,147 to $12,346</t>
  </si>
  <si>
    <t>$9,362 to $12,919</t>
  </si>
  <si>
    <t>$9,390 to $12,948</t>
  </si>
  <si>
    <t>$9,544 to $13,154</t>
  </si>
  <si>
    <t>$9,578 to $13,412</t>
  </si>
  <si>
    <t>$9,469 to $13,251</t>
  </si>
  <si>
    <t>$9,600 to $13,511</t>
  </si>
  <si>
    <t>$9,637 to $13,627</t>
  </si>
  <si>
    <t>$9,792 to $13,643</t>
  </si>
  <si>
    <t>$9,488 to $13,353</t>
  </si>
  <si>
    <t>$9,518 to $13,287</t>
  </si>
  <si>
    <t>$9,949 to $13,692</t>
  </si>
  <si>
    <t>$10,219 to $13,990</t>
  </si>
  <si>
    <t>$10,207 to $13,948</t>
  </si>
  <si>
    <t>$10,355 to $14,329</t>
  </si>
  <si>
    <t>$10,631 to $14,514</t>
  </si>
  <si>
    <t>$10,623 to $14,687</t>
  </si>
  <si>
    <t>$10,236 to $14,148</t>
  </si>
  <si>
    <t>$10,416 to $14,300</t>
  </si>
  <si>
    <t>$10,344 to $14,213</t>
  </si>
  <si>
    <t>$10,528 to $14,182</t>
  </si>
  <si>
    <t>$10,517 to $14,218</t>
  </si>
  <si>
    <t>$10,605 to $14,438</t>
  </si>
  <si>
    <t>$10,604 to $14,627</t>
  </si>
  <si>
    <t>$10,531 to $14,320</t>
  </si>
  <si>
    <t>$10,690 to $14,290</t>
  </si>
  <si>
    <t>$11,182 to $15,160</t>
  </si>
  <si>
    <t>$10,846 to $14,869</t>
  </si>
  <si>
    <t>$11,000 to $15,000</t>
  </si>
  <si>
    <t>$11,017 to $14,099</t>
  </si>
  <si>
    <t>$11,262 to $14,469</t>
  </si>
  <si>
    <t>$11,409 to $14,532</t>
  </si>
  <si>
    <t>$11,625 to $15,042</t>
  </si>
  <si>
    <t>$11,544 to $15,125</t>
  </si>
  <si>
    <t>$11,412 to $14,971</t>
  </si>
  <si>
    <t>$11,660 to $15,571</t>
  </si>
  <si>
    <t>$12,096 to $16,264</t>
  </si>
  <si>
    <t>$12,346 to $16,921</t>
  </si>
  <si>
    <t>$12,921 to $17,559</t>
  </si>
  <si>
    <t>$12,952 to $17,846</t>
  </si>
  <si>
    <t>$13,154 to $18,130</t>
  </si>
  <si>
    <t>$13,414 to $18,559</t>
  </si>
  <si>
    <t>$13,251 to $18,417</t>
  </si>
  <si>
    <t>$13,511 to $18,728</t>
  </si>
  <si>
    <t>$13,627 to $19,114</t>
  </si>
  <si>
    <t>$13,646 to $18,931</t>
  </si>
  <si>
    <t>$13,353 to $18,407</t>
  </si>
  <si>
    <t>$13,287 to $18,220</t>
  </si>
  <si>
    <t>$13,692 to $18,332</t>
  </si>
  <si>
    <t>$13,992 to $18,799</t>
  </si>
  <si>
    <t>$13,952 to $19,029</t>
  </si>
  <si>
    <t>$14,329 to $19,403</t>
  </si>
  <si>
    <t>$14,514 to $19,672</t>
  </si>
  <si>
    <t>$14,688 to $19,990</t>
  </si>
  <si>
    <t>$14,152 to $19,070</t>
  </si>
  <si>
    <t>$14,304 to $19,048</t>
  </si>
  <si>
    <t>$14,213 to $18,838</t>
  </si>
  <si>
    <t>$14,186 to $18,720</t>
  </si>
  <si>
    <t>$14,218 to $18,751</t>
  </si>
  <si>
    <t>$14,445 to $19,118</t>
  </si>
  <si>
    <t>$14,629 to $19,480</t>
  </si>
  <si>
    <t>$14,320 to $19,286</t>
  </si>
  <si>
    <t>$14,291 to $19,319</t>
  </si>
  <si>
    <t>$15,161 to $20,378</t>
  </si>
  <si>
    <t>$14,872 to $19,883</t>
  </si>
  <si>
    <t>$15,000 to $20,157</t>
  </si>
  <si>
    <t>$14,099 to $20,938</t>
  </si>
  <si>
    <t>$14,471 to $21,861</t>
  </si>
  <si>
    <t>$14,538 to $21,542</t>
  </si>
  <si>
    <t>$15,042 to $22,226</t>
  </si>
  <si>
    <t>$15,125 to $21,929</t>
  </si>
  <si>
    <t>$14,974 to $22,004</t>
  </si>
  <si>
    <t>$15,571 to $23,419</t>
  </si>
  <si>
    <t>$16,264 to $24,771</t>
  </si>
  <si>
    <t>$16,921 to $25,898</t>
  </si>
  <si>
    <t>$17,561 to $27,534</t>
  </si>
  <si>
    <t>$17,847 to $27,330</t>
  </si>
  <si>
    <t>$18,135 to $28,220</t>
  </si>
  <si>
    <t>$18,567 to $28,423</t>
  </si>
  <si>
    <t>$18,423 to $28,309</t>
  </si>
  <si>
    <t>$18,728 to $28,388</t>
  </si>
  <si>
    <t>$19,114 to $29,207</t>
  </si>
  <si>
    <t>$18,944 to $27,754</t>
  </si>
  <si>
    <t>$18,407 to $26,576</t>
  </si>
  <si>
    <t>$18,222 to $26,574</t>
  </si>
  <si>
    <t>$18,332 to $26,756</t>
  </si>
  <si>
    <t>$18,801 to $26,976</t>
  </si>
  <si>
    <t>$19,032 to $27,758</t>
  </si>
  <si>
    <t>$19,403 to $28,824</t>
  </si>
  <si>
    <t>$19,674 to $29,342</t>
  </si>
  <si>
    <t>$19,999 to $29,262</t>
  </si>
  <si>
    <t>$19,070 to $28,210</t>
  </si>
  <si>
    <t>$19,051 to $28,022</t>
  </si>
  <si>
    <t>$18,851 to $27,699</t>
  </si>
  <si>
    <t>$18,721 to $28,356</t>
  </si>
  <si>
    <t>$18,757 to $27,634</t>
  </si>
  <si>
    <t>$19,118 to $28,714</t>
  </si>
  <si>
    <t>$19,485 to $28,909</t>
  </si>
  <si>
    <t>$19,286 to $29,445</t>
  </si>
  <si>
    <t>$19,320 to $29,574</t>
  </si>
  <si>
    <t>$20,384 to $31,034</t>
  </si>
  <si>
    <t>$19,884 to $29,780</t>
  </si>
  <si>
    <t>$20,157 to $30,550</t>
  </si>
  <si>
    <t>$20,955 or more</t>
  </si>
  <si>
    <t>$21,861 or more</t>
  </si>
  <si>
    <t>$21,550 or more</t>
  </si>
  <si>
    <t>$22,226 or more</t>
  </si>
  <si>
    <t>$21,935 or more</t>
  </si>
  <si>
    <t>$22,004 or more</t>
  </si>
  <si>
    <t>$23,419 or more</t>
  </si>
  <si>
    <t>$24,774 or more</t>
  </si>
  <si>
    <t>$25,898 or more</t>
  </si>
  <si>
    <t>$27,534 or more</t>
  </si>
  <si>
    <t>$27,349 or more</t>
  </si>
  <si>
    <t>$28,220 or more</t>
  </si>
  <si>
    <t>$28,427 or more</t>
  </si>
  <si>
    <t>$28,309 or more</t>
  </si>
  <si>
    <t>$28,391 or more</t>
  </si>
  <si>
    <t>$29,207 or more</t>
  </si>
  <si>
    <t>$27,757 or more</t>
  </si>
  <si>
    <t>$26,577 or more</t>
  </si>
  <si>
    <t>$26,574 or more</t>
  </si>
  <si>
    <t>$26,756 or more</t>
  </si>
  <si>
    <t>$26,982 or more</t>
  </si>
  <si>
    <t>$27,769 or more</t>
  </si>
  <si>
    <t>$28,824 or more</t>
  </si>
  <si>
    <t>$29,342 or more</t>
  </si>
  <si>
    <t>$29,265 or more</t>
  </si>
  <si>
    <t>$28,210 or more</t>
  </si>
  <si>
    <t>$28,025 or more</t>
  </si>
  <si>
    <t>$27,700 or more</t>
  </si>
  <si>
    <t>$28,356 or more</t>
  </si>
  <si>
    <t>$27,636 or more</t>
  </si>
  <si>
    <t>$28,714 or more</t>
  </si>
  <si>
    <t>$28,922 or more</t>
  </si>
  <si>
    <t>$29,448 or more</t>
  </si>
  <si>
    <t>$29,593 or more</t>
  </si>
  <si>
    <t>$31,038 or more</t>
  </si>
  <si>
    <t>$29,780 or more</t>
  </si>
  <si>
    <t>$30,557 or more</t>
  </si>
  <si>
    <t>$7,681 or less</t>
  </si>
  <si>
    <t>$7,821 or less</t>
  </si>
  <si>
    <t>$7,716 or less</t>
  </si>
  <si>
    <t>$7,623 or less</t>
  </si>
  <si>
    <t>$7,736 or less</t>
  </si>
  <si>
    <t>$7,683 or less</t>
  </si>
  <si>
    <t>$7,990 or less</t>
  </si>
  <si>
    <t>$8,184 or less</t>
  </si>
  <si>
    <t>$8,493 or less</t>
  </si>
  <si>
    <t>$8,707 or less</t>
  </si>
  <si>
    <t>$8,676 or less</t>
  </si>
  <si>
    <t>$8,736 or less</t>
  </si>
  <si>
    <t>$8,651 or less</t>
  </si>
  <si>
    <t>$8,677 or less</t>
  </si>
  <si>
    <t>$8,800 or less</t>
  </si>
  <si>
    <t>$8,711 or less</t>
  </si>
  <si>
    <t>$8,694 or less</t>
  </si>
  <si>
    <t>$8,491 or less</t>
  </si>
  <si>
    <t>$8,441 or less</t>
  </si>
  <si>
    <t>$8,988 or less</t>
  </si>
  <si>
    <t>$9,313 or less</t>
  </si>
  <si>
    <t>$9,205 or less</t>
  </si>
  <si>
    <t>$9,189 or less</t>
  </si>
  <si>
    <t>$9,335 or less</t>
  </si>
  <si>
    <t>$9,322 or less</t>
  </si>
  <si>
    <t>$9,121 or less</t>
  </si>
  <si>
    <t>$9,130 or less</t>
  </si>
  <si>
    <t>$9,094 or less</t>
  </si>
  <si>
    <t>$9,304 or less</t>
  </si>
  <si>
    <t>$9,212 or less</t>
  </si>
  <si>
    <t>$9,400 or less</t>
  </si>
  <si>
    <t>$9,345 or less</t>
  </si>
  <si>
    <t>$9,417 or less</t>
  </si>
  <si>
    <t>$9,408 or less</t>
  </si>
  <si>
    <t>$9,762 or less</t>
  </si>
  <si>
    <t>$9,735 or less</t>
  </si>
  <si>
    <t>$7,681 to $11,004</t>
  </si>
  <si>
    <t>$7,821 to $11,127</t>
  </si>
  <si>
    <t>$7,716 to $11,167</t>
  </si>
  <si>
    <t>$7,623 to $11,023</t>
  </si>
  <si>
    <t>$7,743 to $11,005</t>
  </si>
  <si>
    <t>$7,689 to $10,885</t>
  </si>
  <si>
    <t>$7,990 to $11,306</t>
  </si>
  <si>
    <t>$8,184 to $11,728</t>
  </si>
  <si>
    <t>$8,493 to $12,012</t>
  </si>
  <si>
    <t>$8,707 to $12,477</t>
  </si>
  <si>
    <t>$8,681 to $12,587</t>
  </si>
  <si>
    <t>$8,740 to $12,556</t>
  </si>
  <si>
    <t>$8,651 to $12,891</t>
  </si>
  <si>
    <t>$8,677 to $12,736</t>
  </si>
  <si>
    <t>$8,802 to $12,998</t>
  </si>
  <si>
    <t>$8,711 to $13,060</t>
  </si>
  <si>
    <t>$8,694 to $12,878</t>
  </si>
  <si>
    <t>$8,496 to $12,397</t>
  </si>
  <si>
    <t>$8,441 to $12,568</t>
  </si>
  <si>
    <t>$8,988 to $12,945</t>
  </si>
  <si>
    <t>$9,313 to $13,252</t>
  </si>
  <si>
    <t>$9,205 to $13,200</t>
  </si>
  <si>
    <t>$9,189 to $13,601</t>
  </si>
  <si>
    <t>$9,335 to $13,759</t>
  </si>
  <si>
    <t>$9,325 to $13,877</t>
  </si>
  <si>
    <t>$9,121 to $13,316</t>
  </si>
  <si>
    <t>$9,130 to $13,442</t>
  </si>
  <si>
    <t>$9,094 to $13,360</t>
  </si>
  <si>
    <t>$9,304 to $13,620</t>
  </si>
  <si>
    <t>$9,218 to $13,565</t>
  </si>
  <si>
    <t>$9,413 to $13,622</t>
  </si>
  <si>
    <t>$9,345 to $14,102</t>
  </si>
  <si>
    <t>$9,419 to $13,899</t>
  </si>
  <si>
    <t>$9,408 to $13,578</t>
  </si>
  <si>
    <t>$9,763 to $14,434</t>
  </si>
  <si>
    <t>$9,736 to $14,090</t>
  </si>
  <si>
    <t>$9,600 to $13,997</t>
  </si>
  <si>
    <t>$11,008 to $15,144</t>
  </si>
  <si>
    <t>$11,127 to $15,212</t>
  </si>
  <si>
    <t>$11,167 to $15,146</t>
  </si>
  <si>
    <t>$11,023 to $15,077</t>
  </si>
  <si>
    <t>$11,008 to $15,292</t>
  </si>
  <si>
    <t>$10,885 to $15,159</t>
  </si>
  <si>
    <t>$11,309 to $15,649</t>
  </si>
  <si>
    <t>$11,731 to $16,392</t>
  </si>
  <si>
    <t>$12,014 to $17,241</t>
  </si>
  <si>
    <t>$12,477 to $17,986</t>
  </si>
  <si>
    <t>$12,587 to $18,022</t>
  </si>
  <si>
    <t>$12,556 to $18,429</t>
  </si>
  <si>
    <t>$12,891 to $18,893</t>
  </si>
  <si>
    <t>$12,740 to $18,781</t>
  </si>
  <si>
    <t>$12,999 to $18,794</t>
  </si>
  <si>
    <t>$13,062 to $19,085</t>
  </si>
  <si>
    <t>$12,879 to $18,947</t>
  </si>
  <si>
    <t>$12,397 to $18,306</t>
  </si>
  <si>
    <t>$12,569 to $18,222</t>
  </si>
  <si>
    <t>$12,952 to $18,340</t>
  </si>
  <si>
    <t>$13,252 to $18,728</t>
  </si>
  <si>
    <t>$13,200 to $18,710</t>
  </si>
  <si>
    <t>$13,602 to $19,328</t>
  </si>
  <si>
    <t>$13,761 to $19,646</t>
  </si>
  <si>
    <t>$13,877 to $19,956</t>
  </si>
  <si>
    <t>$13,316 to $19,004</t>
  </si>
  <si>
    <t>$13,442 to $18,852</t>
  </si>
  <si>
    <t>$13,360 to $18,745</t>
  </si>
  <si>
    <t>$13,620 to $18,664</t>
  </si>
  <si>
    <t>$13,565 to $18,690</t>
  </si>
  <si>
    <t>$13,622 to $18,859</t>
  </si>
  <si>
    <t>$14,104 to $19,449</t>
  </si>
  <si>
    <t>$13,904 to $19,312</t>
  </si>
  <si>
    <t>$13,580 to $19,316</t>
  </si>
  <si>
    <t>$14,437 to $20,362</t>
  </si>
  <si>
    <t>$14,091 to $19,839</t>
  </si>
  <si>
    <t>$13,997 to $19,997</t>
  </si>
  <si>
    <t>$15,144 to $23,903</t>
  </si>
  <si>
    <t>$15,212 to $24,368</t>
  </si>
  <si>
    <t>$15,150 to $24,201</t>
  </si>
  <si>
    <t>$15,080 to $23,950</t>
  </si>
  <si>
    <t>$15,292 to $23,487</t>
  </si>
  <si>
    <t>$15,162 to $23,770</t>
  </si>
  <si>
    <t>$15,649 to $24,640</t>
  </si>
  <si>
    <t>$16,392 to $26,177</t>
  </si>
  <si>
    <t>$17,241 to $27,354</t>
  </si>
  <si>
    <t>$17,988 to $29,154</t>
  </si>
  <si>
    <t>$18,022 to $28,949</t>
  </si>
  <si>
    <t>$18,429 to $29,888</t>
  </si>
  <si>
    <t>$18,895 to $29,797</t>
  </si>
  <si>
    <t>$18,785 to $29,650</t>
  </si>
  <si>
    <t>$18,796 to $29,946</t>
  </si>
  <si>
    <t>$19,090 to $31,002</t>
  </si>
  <si>
    <t>$18,954 to $29,384</t>
  </si>
  <si>
    <t>$18,306 to $28,500</t>
  </si>
  <si>
    <t>$18,222 to $28,303</t>
  </si>
  <si>
    <t>$18,340 to $28,324</t>
  </si>
  <si>
    <t>$18,736 to $28,879</t>
  </si>
  <si>
    <t>$18,712 to $29,380</t>
  </si>
  <si>
    <t>$19,328 to $30,704</t>
  </si>
  <si>
    <t>$19,650 to $31,427</t>
  </si>
  <si>
    <t>$19,956 to $31,088</t>
  </si>
  <si>
    <t>$19,014 to $29,938</t>
  </si>
  <si>
    <t>$18,854 to $29,960</t>
  </si>
  <si>
    <t>$18,745 to $29,044</t>
  </si>
  <si>
    <t>$18,664 to $29,972</t>
  </si>
  <si>
    <t>$18,690 to $29,218</t>
  </si>
  <si>
    <t>$18,859 to $30,105</t>
  </si>
  <si>
    <t>$19,451 to $30,704</t>
  </si>
  <si>
    <t>$19,312 to $30,923</t>
  </si>
  <si>
    <t>$19,318 to $30,903</t>
  </si>
  <si>
    <t>$20,362 to $32,662</t>
  </si>
  <si>
    <t>$19,839 to $31,334</t>
  </si>
  <si>
    <t>$19,999 to $31,617</t>
  </si>
  <si>
    <t>$23,903 or more</t>
  </si>
  <si>
    <t>$24,368 or more</t>
  </si>
  <si>
    <t>$24,201 or more</t>
  </si>
  <si>
    <t>$23,964 or more</t>
  </si>
  <si>
    <t>$23,487 or more</t>
  </si>
  <si>
    <t>$23,770 or more</t>
  </si>
  <si>
    <t>$24,645 or more</t>
  </si>
  <si>
    <t>$26,186 or more</t>
  </si>
  <si>
    <t>$27,359 or more</t>
  </si>
  <si>
    <t>$29,159 or more</t>
  </si>
  <si>
    <t>$28,949 or more</t>
  </si>
  <si>
    <t>$29,888 or more</t>
  </si>
  <si>
    <t>$29,797 or more</t>
  </si>
  <si>
    <t>$29,964 or more</t>
  </si>
  <si>
    <t>$31,012 or more</t>
  </si>
  <si>
    <t>$29,390 or more</t>
  </si>
  <si>
    <t>$28,505 or more</t>
  </si>
  <si>
    <t>$28,337 or more</t>
  </si>
  <si>
    <t>$28,881 or more</t>
  </si>
  <si>
    <t>$29,383 or more</t>
  </si>
  <si>
    <t>$30,706 or more</t>
  </si>
  <si>
    <t>$31,431 or more</t>
  </si>
  <si>
    <t>$31,089 or more</t>
  </si>
  <si>
    <t>$29,940 or more</t>
  </si>
  <si>
    <t>$29,044 or more</t>
  </si>
  <si>
    <t>$29,973 or more</t>
  </si>
  <si>
    <t>$29,219 or more</t>
  </si>
  <si>
    <t>$30,117 or more</t>
  </si>
  <si>
    <t>$30,704 or more</t>
  </si>
  <si>
    <t>$30,956 or more</t>
  </si>
  <si>
    <t>$30,911 or more</t>
  </si>
  <si>
    <t>$32,671 or more</t>
  </si>
  <si>
    <t>$31,336 or more</t>
  </si>
  <si>
    <t>$31,644 or more</t>
  </si>
  <si>
    <t>$9,319 or less</t>
  </si>
  <si>
    <t>$9,394 or less</t>
  </si>
  <si>
    <t>$9,609 or less</t>
  </si>
  <si>
    <t>$9,583 or less</t>
  </si>
  <si>
    <t>$9,366 or less</t>
  </si>
  <si>
    <t>$9,504 or less</t>
  </si>
  <si>
    <t>$9,525 or less</t>
  </si>
  <si>
    <t>$9,774 or less</t>
  </si>
  <si>
    <t>$10,095 or less</t>
  </si>
  <si>
    <t>$10,359 or less</t>
  </si>
  <si>
    <t>$10,296 or less</t>
  </si>
  <si>
    <t>$10,713 or less</t>
  </si>
  <si>
    <t>$10,439 or less</t>
  </si>
  <si>
    <t>$10,839 or less</t>
  </si>
  <si>
    <t>$10,548 or less</t>
  </si>
  <si>
    <t>$10,556 or less</t>
  </si>
  <si>
    <t>$10,375 or less</t>
  </si>
  <si>
    <t>$10,895 or less</t>
  </si>
  <si>
    <t>$11,004 or less</t>
  </si>
  <si>
    <t>$11,181 or less</t>
  </si>
  <si>
    <t>$11,106 or less</t>
  </si>
  <si>
    <t>$11,286 or less</t>
  </si>
  <si>
    <t>$11,528 or less</t>
  </si>
  <si>
    <t>$11,804 or less</t>
  </si>
  <si>
    <t>$11,661 or less</t>
  </si>
  <si>
    <t>$11,613 or less</t>
  </si>
  <si>
    <t>$11,432 or less</t>
  </si>
  <si>
    <t>$11,796 or less</t>
  </si>
  <si>
    <t>$11,785 or less</t>
  </si>
  <si>
    <t>$11,659 or less</t>
  </si>
  <si>
    <t>$11,926 or less</t>
  </si>
  <si>
    <t>$11,756 or less</t>
  </si>
  <si>
    <t>$11,743 or less</t>
  </si>
  <si>
    <t>$12,500 or less</t>
  </si>
  <si>
    <t>$12,370 or less</t>
  </si>
  <si>
    <t>$12,157 or less</t>
  </si>
  <si>
    <t>$9,319 to $13,038</t>
  </si>
  <si>
    <t>$9,394 to $13,074</t>
  </si>
  <si>
    <t>$9,613 to $13,279</t>
  </si>
  <si>
    <t>$9,583 to $13,429</t>
  </si>
  <si>
    <t>$9,366 to $13,275</t>
  </si>
  <si>
    <t>$9,504 to $13,172</t>
  </si>
  <si>
    <t>$9,525 to $13,503</t>
  </si>
  <si>
    <t>$9,774 to $13,895</t>
  </si>
  <si>
    <t>$10,095 to $14,278</t>
  </si>
  <si>
    <t>$10,365 to $14,956</t>
  </si>
  <si>
    <t>$10,296 to $14,999</t>
  </si>
  <si>
    <t>$10,422 to $15,225</t>
  </si>
  <si>
    <t>$10,715 to $15,701</t>
  </si>
  <si>
    <t>$10,439 to $15,418</t>
  </si>
  <si>
    <t>$10,840 to $15,977</t>
  </si>
  <si>
    <t>$10,548 to $16,209</t>
  </si>
  <si>
    <t>$10,556 to $16,114</t>
  </si>
  <si>
    <t>$10,380 to $15,743</t>
  </si>
  <si>
    <t>$10,898 to $16,124</t>
  </si>
  <si>
    <t>$11,004 to $16,443</t>
  </si>
  <si>
    <t>$11,182 to $16,499</t>
  </si>
  <si>
    <t>$11,106 to $16,535</t>
  </si>
  <si>
    <t>$11,300 to $17,159</t>
  </si>
  <si>
    <t>$11,528 to $17,205</t>
  </si>
  <si>
    <t>$11,808 to $17,170</t>
  </si>
  <si>
    <t>$11,674 to $16,898</t>
  </si>
  <si>
    <t>$11,621 to $16,739</t>
  </si>
  <si>
    <t>$11,432 to $16,622</t>
  </si>
  <si>
    <t>$11,796 to $16,775</t>
  </si>
  <si>
    <t>$11,788 to $16,735</t>
  </si>
  <si>
    <t>$11,659 to $16,962</t>
  </si>
  <si>
    <t>$11,932 to $17,654</t>
  </si>
  <si>
    <t>$11,756 to $16,977</t>
  </si>
  <si>
    <t>$11,745 to $16,999</t>
  </si>
  <si>
    <t>$12,500 to $18,583</t>
  </si>
  <si>
    <t>$12,370 to $17,875</t>
  </si>
  <si>
    <t>$12,159 to $18,035</t>
  </si>
  <si>
    <t>$13,038 to $18,719</t>
  </si>
  <si>
    <t>$13,074 to $18,793</t>
  </si>
  <si>
    <t>$13,287 to $19,177</t>
  </si>
  <si>
    <t>$13,433 to $19,588</t>
  </si>
  <si>
    <t>$13,275 to $19,731</t>
  </si>
  <si>
    <t>$13,172 to $19,422</t>
  </si>
  <si>
    <t>$13,503 to $20,352</t>
  </si>
  <si>
    <t>$13,902 to $21,250</t>
  </si>
  <si>
    <t>$14,281 to $22,329</t>
  </si>
  <si>
    <t>$14,963 to $23,493</t>
  </si>
  <si>
    <t>$14,999 to $23,495</t>
  </si>
  <si>
    <t>$15,225 to $24,003</t>
  </si>
  <si>
    <t>$15,703 to $24,263</t>
  </si>
  <si>
    <t>$15,420 to $24,330</t>
  </si>
  <si>
    <t>$15,977 to $24,367</t>
  </si>
  <si>
    <t>$16,211 to $24,579</t>
  </si>
  <si>
    <t>$16,114 to $24,637</t>
  </si>
  <si>
    <t>$15,746 to $23,748</t>
  </si>
  <si>
    <t>$16,127 to $23,890</t>
  </si>
  <si>
    <t>$16,447 to $23,791</t>
  </si>
  <si>
    <t>$16,502 to $24,141</t>
  </si>
  <si>
    <t>$16,538 to $24,200</t>
  </si>
  <si>
    <t>$17,161 to $25,479</t>
  </si>
  <si>
    <t>$17,217 to $25,648</t>
  </si>
  <si>
    <t>$17,170 to $25,954</t>
  </si>
  <si>
    <t>$16,898 to $24,997</t>
  </si>
  <si>
    <t>$16,739 to $24,484</t>
  </si>
  <si>
    <t>$16,622 to $24,211</t>
  </si>
  <si>
    <t>$16,775 to $24,654</t>
  </si>
  <si>
    <t>$16,737 to $24,368</t>
  </si>
  <si>
    <t>$16,965 to $25,471</t>
  </si>
  <si>
    <t>$17,655 to $25,587</t>
  </si>
  <si>
    <t>$16,979 to $24,967</t>
  </si>
  <si>
    <t>$17,001 to $24,964</t>
  </si>
  <si>
    <t>$18,583 to $26,962</t>
  </si>
  <si>
    <t>$17,891 to $26,123</t>
  </si>
  <si>
    <t>$18,035 to $26,718</t>
  </si>
  <si>
    <t>$18,719 to $29,095</t>
  </si>
  <si>
    <t>$18,793 to $29,761</t>
  </si>
  <si>
    <t>$19,177 to $29,946</t>
  </si>
  <si>
    <t>$19,591 to $30,943</t>
  </si>
  <si>
    <t>$19,737 to $31,183</t>
  </si>
  <si>
    <t>$19,422 to $31,366</t>
  </si>
  <si>
    <t>$20,365 to $32,618</t>
  </si>
  <si>
    <t>$21,253 to $34,773</t>
  </si>
  <si>
    <t>$22,332 to $36,324</t>
  </si>
  <si>
    <t>$23,499 to $38,634</t>
  </si>
  <si>
    <t>$23,495 to $38,813</t>
  </si>
  <si>
    <t>$24,007 to $39,166</t>
  </si>
  <si>
    <t>$24,263 to $39,377</t>
  </si>
  <si>
    <t>$24,332 to $39,126</t>
  </si>
  <si>
    <t>$24,367 to $40,015</t>
  </si>
  <si>
    <t>$24,581 to $40,562</t>
  </si>
  <si>
    <t>$24,639 to $39,367</t>
  </si>
  <si>
    <t>$23,756 to $38,640</t>
  </si>
  <si>
    <t>$23,892 to $38,298</t>
  </si>
  <si>
    <t>$23,792 to $37,485</t>
  </si>
  <si>
    <t>$24,154 to $38,260</t>
  </si>
  <si>
    <t>$24,200 to $39,109</t>
  </si>
  <si>
    <t>$25,479 to $40,731</t>
  </si>
  <si>
    <t>$25,653 to $41,421</t>
  </si>
  <si>
    <t>$25,957 to $40,983</t>
  </si>
  <si>
    <t>$24,997 to $39,137</t>
  </si>
  <si>
    <t>$24,484 to $39,719</t>
  </si>
  <si>
    <t>$24,211 to $38,453</t>
  </si>
  <si>
    <t>$24,666 to $38,612</t>
  </si>
  <si>
    <t>$24,381 to $38,418</t>
  </si>
  <si>
    <t>$25,497 to $40,154</t>
  </si>
  <si>
    <t>$25,597 to $40,563</t>
  </si>
  <si>
    <t>$24,969 to $39,762</t>
  </si>
  <si>
    <t>$24,965 to $39,511</t>
  </si>
  <si>
    <t>$26,965 to $42,429</t>
  </si>
  <si>
    <t>$26,132 to $41,600</t>
  </si>
  <si>
    <t>$26,731 to $42,320</t>
  </si>
  <si>
    <t>$29,100 or more</t>
  </si>
  <si>
    <t>$29,773 or more</t>
  </si>
  <si>
    <t>$29,965 or more</t>
  </si>
  <si>
    <t>$30,950 or more</t>
  </si>
  <si>
    <t>$31,183 or more</t>
  </si>
  <si>
    <t>$31,380 or more</t>
  </si>
  <si>
    <t>$32,623 or more</t>
  </si>
  <si>
    <t>$34,773 or more</t>
  </si>
  <si>
    <t>$36,370 or more</t>
  </si>
  <si>
    <t>$38,638 or more</t>
  </si>
  <si>
    <t>$38,817 or more</t>
  </si>
  <si>
    <t>$39,175 or more</t>
  </si>
  <si>
    <t>$39,407 or more</t>
  </si>
  <si>
    <t>$39,128 or more</t>
  </si>
  <si>
    <t>$40,015 or more</t>
  </si>
  <si>
    <t>$40,566 or more</t>
  </si>
  <si>
    <t>$39,375 or more</t>
  </si>
  <si>
    <t>$38,318 or more</t>
  </si>
  <si>
    <t>$37,497 or more</t>
  </si>
  <si>
    <t>$38,272 or more</t>
  </si>
  <si>
    <t>$39,109 or more</t>
  </si>
  <si>
    <t>$40,737 or more</t>
  </si>
  <si>
    <t>$41,433 or more</t>
  </si>
  <si>
    <t>$40,983 or more</t>
  </si>
  <si>
    <t>$39,137 or more</t>
  </si>
  <si>
    <t>$39,721 or more</t>
  </si>
  <si>
    <t>$38,454 or more</t>
  </si>
  <si>
    <t>$38,612 or more</t>
  </si>
  <si>
    <t>$38,432 or more</t>
  </si>
  <si>
    <t>$40,168 or more</t>
  </si>
  <si>
    <t>$40,580 or more</t>
  </si>
  <si>
    <t>$39,762 or more</t>
  </si>
  <si>
    <t>$39,523 or more</t>
  </si>
  <si>
    <t>$42,433 or more</t>
  </si>
  <si>
    <t>$41,603 or more</t>
  </si>
  <si>
    <t>$42,325 or more</t>
  </si>
  <si>
    <t>Table 23</t>
  </si>
  <si>
    <t>Table 24</t>
  </si>
  <si>
    <t>Length of employment at current employer in years by age group, selected years</t>
  </si>
  <si>
    <t>Source: ICI tabulations of Current Population Surveys</t>
  </si>
  <si>
    <t>Percentage of private sector workers aged 55 to 64 by length of employment at current employer, selected years</t>
  </si>
  <si>
    <t>Men</t>
  </si>
  <si>
    <t>Women</t>
  </si>
  <si>
    <t>Tenure categories</t>
  </si>
  <si>
    <t>1 year or less</t>
  </si>
  <si>
    <t>&gt;1 to 4 years</t>
  </si>
  <si>
    <t>5 to 6 years</t>
  </si>
  <si>
    <t>7 to 9 years</t>
  </si>
  <si>
    <t>10 to 14 years</t>
  </si>
  <si>
    <t>15 to 19 years</t>
  </si>
  <si>
    <t>20 years or more</t>
  </si>
  <si>
    <t>Median Tenure for Private Sector Wage and Salary Workers, 1983–2012</t>
  </si>
  <si>
    <t>Length of Job Tenure Among Pre-Retirees, 1983–2012</t>
  </si>
  <si>
    <t>All workers</t>
  </si>
  <si>
    <t>25 to 34 years</t>
  </si>
  <si>
    <t>35 to 44 years</t>
  </si>
  <si>
    <t>45 to 54 years</t>
  </si>
  <si>
    <t>55 to 64 years</t>
  </si>
  <si>
    <t>All 25 to 64 years</t>
  </si>
  <si>
    <t>Age</t>
  </si>
  <si>
    <t>Responses to survey questions that ask for the amount of annual earnings tend to be grouped at round dollar amounts. Because of this, cutoffs for annual earnings quintiles, deciles, and percentiles often split respondents that report the same amount of annual earnings. The method used to determine earnings percentile ranks in this study is fairly typical and is similar to the method used by the Federal Reserve Board when summarizing the data from the Survey of Consumer Finances (see Bucks et al. 2009).</t>
  </si>
  <si>
    <t>Vesting of Active Defined Benefit Participants over Time</t>
  </si>
  <si>
    <t>Retirement Income by Source over Time</t>
  </si>
  <si>
    <t>Benefit Accrual Under a Traditional Defined Benefit Pension Plan Is Back Loaded</t>
  </si>
  <si>
    <t>Table 8, columns B, E, and H</t>
  </si>
  <si>
    <t>Federal, state, and local government workers</t>
  </si>
  <si>
    <t>Note: Individuals aged 65 and older with non-zero income and not working; for married couples, neither the individual nor the spouse was working. Sample excludes highest 1 percent and lowest 1 percent of the income distribution.</t>
  </si>
  <si>
    <t>Source of income</t>
  </si>
  <si>
    <t>Memo: Prime interest rate</t>
  </si>
  <si>
    <r>
      <t>2</t>
    </r>
    <r>
      <rPr>
        <i/>
        <sz val="11"/>
        <color indexed="8"/>
        <rFont val="Calibri"/>
        <family val="2"/>
      </rPr>
      <t>Individuals aged 65 and older with non-zero income and not working; for married couples, neither the individual nor the spouse was working. Sample excludes the lowest 1 percent of the income distribution.</t>
    </r>
  </si>
  <si>
    <r>
      <t>2</t>
    </r>
    <r>
      <rPr>
        <i/>
        <sz val="11"/>
        <color indexed="8"/>
        <rFont val="Calibri"/>
        <family val="2"/>
      </rPr>
      <t>Individuals aged 65 and older with non-zero income and not working; for married couples, neither the individual nor the spouse was working.</t>
    </r>
  </si>
  <si>
    <r>
      <t>2</t>
    </r>
    <r>
      <rPr>
        <i/>
        <sz val="11"/>
        <color indexed="8"/>
        <rFont val="Calibri"/>
        <family val="2"/>
      </rPr>
      <t>Individuals aged 65 and older with non-zero income and not working; for married couples, neither the individual nor the spouse was working. Sample excludes the highest 1 percent of the income distribution.</t>
    </r>
  </si>
  <si>
    <r>
      <t>2</t>
    </r>
    <r>
      <rPr>
        <i/>
        <sz val="11"/>
        <color indexed="8"/>
        <rFont val="Calibri"/>
        <family val="2"/>
      </rPr>
      <t>Individuals aged 65 and older with non-zero income and not working; for married couples, neither the individual nor the spouse was working. Sample excludes highest 1 percent and lowest 1 percent of the income distribution.</t>
    </r>
  </si>
  <si>
    <r>
      <t>3</t>
    </r>
    <r>
      <rPr>
        <i/>
        <sz val="11"/>
        <color indexed="8"/>
        <rFont val="Calibri"/>
        <family val="2"/>
      </rPr>
      <t>Individuals aged 65 and older with non-zero income and not working; for married couples, neither the individual nor the spouse was working. Sample excludes highest 1 percent and lowest 1 percent of the income distribution.</t>
    </r>
  </si>
  <si>
    <r>
      <rPr>
        <i/>
        <vertAlign val="superscript"/>
        <sz val="11"/>
        <color indexed="8"/>
        <rFont val="Calibri"/>
        <family val="2"/>
      </rPr>
      <t>3</t>
    </r>
    <r>
      <rPr>
        <i/>
        <sz val="11"/>
        <color indexed="8"/>
        <rFont val="Calibri"/>
        <family val="2"/>
      </rPr>
      <t>Individuals aged 65 and older with non-zero income and not working; for married couples, neither the individual nor the spouse was working. Sample excludes highest 1 percent and lowest 1 percent of the income distribution.</t>
    </r>
  </si>
  <si>
    <t>Annual income rank cutoffs, 2011 dollars, 1975–2011</t>
  </si>
  <si>
    <r>
      <rPr>
        <i/>
        <vertAlign val="superscript"/>
        <sz val="11"/>
        <color indexed="8"/>
        <rFont val="Calibri"/>
        <family val="2"/>
      </rPr>
      <t>1</t>
    </r>
    <r>
      <rPr>
        <i/>
        <sz val="11"/>
        <color indexed="8"/>
        <rFont val="Calibri"/>
        <family val="2"/>
      </rPr>
      <t>Individuals aged 65 and older with non-zero income and not working; for married couples, neither the individual nor the spouse was working. Sample excludes the lowest 1 percent of the income distribution.</t>
    </r>
  </si>
  <si>
    <r>
      <rPr>
        <i/>
        <vertAlign val="superscript"/>
        <sz val="11"/>
        <color indexed="8"/>
        <rFont val="Calibri"/>
        <family val="2"/>
      </rPr>
      <t>1</t>
    </r>
    <r>
      <rPr>
        <i/>
        <sz val="11"/>
        <color indexed="8"/>
        <rFont val="Calibri"/>
        <family val="2"/>
      </rPr>
      <t>Individuals aged 65 and older with non-zero income and not working; for married couples, neither the individual nor the spouse was working. Sample excludes highest 1 percent and lowest 1 percent of the income distribution.</t>
    </r>
  </si>
  <si>
    <r>
      <rPr>
        <i/>
        <vertAlign val="superscript"/>
        <sz val="11"/>
        <color indexed="8"/>
        <rFont val="Calibri"/>
        <family val="2"/>
      </rPr>
      <t>1</t>
    </r>
    <r>
      <rPr>
        <i/>
        <sz val="11"/>
        <color indexed="8"/>
        <rFont val="Calibri"/>
        <family val="2"/>
      </rPr>
      <t>Individuals aged 65 and older with non-zero income and not working; for married couples, neither the individual nor the spouse was working.</t>
    </r>
  </si>
  <si>
    <r>
      <rPr>
        <i/>
        <vertAlign val="superscript"/>
        <sz val="11"/>
        <color indexed="8"/>
        <rFont val="Calibri"/>
        <family val="2"/>
      </rPr>
      <t>1</t>
    </r>
    <r>
      <rPr>
        <i/>
        <sz val="11"/>
        <color indexed="8"/>
        <rFont val="Calibri"/>
        <family val="2"/>
      </rPr>
      <t>Individuals aged 65 and older with non-zero income and not working; for married couples, neither the individual nor the spouse was working. Sample excludes the highest 1 percent of the income distribution.</t>
    </r>
  </si>
  <si>
    <r>
      <rPr>
        <i/>
        <vertAlign val="superscript"/>
        <sz val="11"/>
        <color indexed="8"/>
        <rFont val="Calibri"/>
        <family val="2"/>
      </rPr>
      <t>2</t>
    </r>
    <r>
      <rPr>
        <i/>
        <sz val="11"/>
        <color indexed="8"/>
        <rFont val="Calibri"/>
        <family val="2"/>
      </rPr>
      <t>Individuals aged 65 and older with non-zero income and not working; for married couples, neither the individual nor the spouse was working. Sample excludes highest 1 percent and lowest 1 percent of the income distribution.</t>
    </r>
  </si>
  <si>
    <r>
      <rPr>
        <i/>
        <vertAlign val="superscript"/>
        <sz val="11"/>
        <color indexed="8"/>
        <rFont val="Calibri"/>
        <family val="2"/>
      </rPr>
      <t>4</t>
    </r>
    <r>
      <rPr>
        <i/>
        <sz val="11"/>
        <color indexed="8"/>
        <rFont val="Calibri"/>
        <family val="2"/>
      </rPr>
      <t>Income sources for married couples are not pooled. Any income source is directly attributed only to that individual.</t>
    </r>
  </si>
  <si>
    <r>
      <rPr>
        <i/>
        <vertAlign val="superscript"/>
        <sz val="11"/>
        <color indexed="8"/>
        <rFont val="Calibri"/>
        <family val="2"/>
      </rPr>
      <t>2</t>
    </r>
    <r>
      <rPr>
        <i/>
        <sz val="11"/>
        <color indexed="8"/>
        <rFont val="Calibri"/>
        <family val="2"/>
      </rPr>
      <t>Income sources for married couples are not pooled. Any income source is directly attributed only to that individual.</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</si>
</sst>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
    <numFmt numFmtId="166" formatCode="&quot;$&quot;#,##0"/>
    <numFmt numFmtId="167" formatCode="0.0"/>
    <numFmt numFmtId="168" formatCode="_(&quot;$&quot;* #,##0_);_(&quot;$&quot;* \(#,##0\);_(&quot;$&quot;* &quot;-&quot;??_);_(@_)"/>
    <numFmt numFmtId="169" formatCode="_(* #,##0.0_);_(* \(#,##0.0\);_(* &quot;-&quot;??_);_(@_)"/>
    <numFmt numFmtId="170" formatCode="_(* #,##0_);_(* \(#,##0\);_(* &quot;-&quot;??_);_(@_)"/>
  </numFmts>
  <fonts count="55">
    <font>
      <sz val="11"/>
      <color theme="1"/>
      <name val="Calibri"/>
      <family val="2"/>
    </font>
    <font>
      <sz val="12"/>
      <color indexed="8"/>
      <name val="Calibri"/>
      <family val="2"/>
    </font>
    <font>
      <sz val="10"/>
      <name val="Arial"/>
      <family val="2"/>
    </font>
    <font>
      <i/>
      <sz val="11"/>
      <color indexed="8"/>
      <name val="Calibri"/>
      <family val="2"/>
    </font>
    <font>
      <i/>
      <vertAlign val="superscript"/>
      <sz val="11"/>
      <color indexed="8"/>
      <name val="Calibri"/>
      <family val="2"/>
    </font>
    <font>
      <vertAlign val="superscript"/>
      <sz val="11"/>
      <color indexed="8"/>
      <name val="Calibri"/>
      <family val="2"/>
    </font>
    <font>
      <b/>
      <sz val="11"/>
      <color indexed="8"/>
      <name val="Calibri"/>
      <family val="2"/>
    </font>
    <font>
      <b/>
      <vertAlign val="superscript"/>
      <sz val="11"/>
      <color indexed="8"/>
      <name val="Calibri"/>
      <family val="2"/>
    </font>
    <font>
      <sz val="11"/>
      <color indexed="8"/>
      <name val="Calibri"/>
      <family val="2"/>
    </font>
    <font>
      <sz val="10"/>
      <color indexed="8"/>
      <name val="Arial Unicode MS"/>
      <family val="2"/>
    </font>
    <font>
      <sz val="11"/>
      <color indexed="8"/>
      <name val="Arial"/>
      <family val="2"/>
    </font>
    <font>
      <b/>
      <sz val="12"/>
      <color indexed="8"/>
      <name val="Calibri"/>
      <family val="2"/>
    </font>
    <font>
      <sz val="11"/>
      <name val="Calibri"/>
      <family val="2"/>
    </font>
    <font>
      <b/>
      <sz val="12"/>
      <name val="Calibri"/>
      <family val="0"/>
    </font>
    <font>
      <i/>
      <sz val="10"/>
      <color indexed="8"/>
      <name val="Calibri"/>
      <family val="2"/>
    </font>
    <font>
      <i/>
      <sz val="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sz val="11"/>
      <color theme="1"/>
      <name val="Arial"/>
      <family val="2"/>
    </font>
    <font>
      <b/>
      <sz val="12"/>
      <color rgb="FF3F3F3F"/>
      <name val="Calibri"/>
      <family val="2"/>
    </font>
    <font>
      <sz val="10"/>
      <color theme="1"/>
      <name val="Arial Unicode MS"/>
      <family val="2"/>
    </font>
    <font>
      <b/>
      <sz val="18"/>
      <color theme="3"/>
      <name val="Cambria"/>
      <family val="2"/>
    </font>
    <font>
      <b/>
      <sz val="12"/>
      <color theme="1"/>
      <name val="Calibri"/>
      <family val="2"/>
    </font>
    <font>
      <sz val="12"/>
      <color rgb="FFFF0000"/>
      <name val="Calibri"/>
      <family val="2"/>
    </font>
    <font>
      <b/>
      <sz val="11"/>
      <color theme="1"/>
      <name val="Calibri"/>
      <family val="2"/>
    </font>
    <font>
      <i/>
      <sz val="11"/>
      <color theme="1"/>
      <name val="Calibri"/>
      <family val="2"/>
    </font>
    <font>
      <vertAlign val="superscript"/>
      <sz val="11"/>
      <color theme="1"/>
      <name val="Calibri"/>
      <family val="2"/>
    </font>
    <font>
      <i/>
      <vertAlign val="superscript"/>
      <sz val="11"/>
      <color theme="1"/>
      <name val="Calibri"/>
      <family val="2"/>
    </font>
    <font>
      <i/>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dashed"/>
      <bottom style="dashed"/>
    </border>
    <border>
      <left>
        <color indexed="63"/>
      </left>
      <right>
        <color indexed="63"/>
      </right>
      <top>
        <color indexed="63"/>
      </top>
      <bottom style="dashed"/>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46"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1">
    <xf numFmtId="0" fontId="0" fillId="0" borderId="0" xfId="0" applyFont="1" applyAlignment="1">
      <alignment/>
    </xf>
    <xf numFmtId="164" fontId="0" fillId="0" borderId="0" xfId="44" applyNumberFormat="1" applyFont="1" applyAlignment="1">
      <alignment/>
    </xf>
    <xf numFmtId="0" fontId="50" fillId="0" borderId="0" xfId="0" applyFont="1" applyAlignment="1">
      <alignment/>
    </xf>
    <xf numFmtId="3" fontId="50" fillId="0" borderId="0" xfId="0" applyNumberFormat="1" applyFont="1" applyAlignment="1">
      <alignment/>
    </xf>
    <xf numFmtId="0" fontId="50" fillId="0" borderId="0" xfId="0" applyFont="1" applyBorder="1" applyAlignment="1">
      <alignment/>
    </xf>
    <xf numFmtId="3" fontId="50" fillId="0" borderId="0" xfId="0" applyNumberFormat="1" applyFont="1" applyBorder="1" applyAlignment="1">
      <alignment/>
    </xf>
    <xf numFmtId="168" fontId="0" fillId="0" borderId="0" xfId="47" applyNumberFormat="1" applyFont="1" applyBorder="1" applyAlignment="1">
      <alignment horizontal="left"/>
    </xf>
    <xf numFmtId="169" fontId="0" fillId="0" borderId="10" xfId="44" applyNumberFormat="1" applyFont="1" applyBorder="1" applyAlignment="1">
      <alignment/>
    </xf>
    <xf numFmtId="169" fontId="0" fillId="0" borderId="11" xfId="44" applyNumberFormat="1" applyFont="1" applyBorder="1" applyAlignment="1">
      <alignment/>
    </xf>
    <xf numFmtId="0" fontId="51" fillId="0" borderId="12" xfId="0" applyFont="1" applyBorder="1" applyAlignment="1">
      <alignment/>
    </xf>
    <xf numFmtId="0" fontId="51" fillId="0" borderId="0" xfId="0" applyFont="1" applyBorder="1" applyAlignment="1">
      <alignment/>
    </xf>
    <xf numFmtId="166" fontId="0" fillId="0" borderId="13" xfId="47" applyNumberFormat="1" applyFont="1" applyBorder="1" applyAlignment="1">
      <alignment/>
    </xf>
    <xf numFmtId="166" fontId="0" fillId="0" borderId="14" xfId="47" applyNumberFormat="1" applyFont="1" applyBorder="1" applyAlignment="1">
      <alignment/>
    </xf>
    <xf numFmtId="170" fontId="0" fillId="0" borderId="0" xfId="44" applyNumberFormat="1" applyFont="1" applyBorder="1" applyAlignment="1">
      <alignment/>
    </xf>
    <xf numFmtId="170" fontId="0" fillId="0" borderId="15" xfId="44" applyNumberFormat="1" applyFont="1" applyBorder="1" applyAlignment="1">
      <alignment/>
    </xf>
    <xf numFmtId="170" fontId="0" fillId="0" borderId="12" xfId="44" applyNumberFormat="1" applyFont="1" applyBorder="1" applyAlignment="1">
      <alignment/>
    </xf>
    <xf numFmtId="170" fontId="0" fillId="0" borderId="16" xfId="44" applyNumberFormat="1" applyFont="1" applyBorder="1" applyAlignment="1">
      <alignment/>
    </xf>
    <xf numFmtId="0" fontId="50" fillId="0" borderId="0" xfId="0" applyFont="1" applyBorder="1" applyAlignment="1">
      <alignment/>
    </xf>
    <xf numFmtId="3" fontId="50" fillId="0" borderId="0" xfId="0" applyNumberFormat="1" applyFont="1" applyBorder="1" applyAlignment="1">
      <alignment/>
    </xf>
    <xf numFmtId="0" fontId="48" fillId="0" borderId="0" xfId="0" applyFont="1" applyFill="1" applyAlignment="1">
      <alignment/>
    </xf>
    <xf numFmtId="0" fontId="31" fillId="0" borderId="0" xfId="0" applyFont="1" applyFill="1" applyAlignment="1">
      <alignment wrapText="1"/>
    </xf>
    <xf numFmtId="0" fontId="31" fillId="0" borderId="0" xfId="0" applyFont="1" applyFill="1" applyAlignment="1">
      <alignment/>
    </xf>
    <xf numFmtId="0" fontId="31" fillId="0" borderId="0" xfId="0" applyFont="1" applyFill="1" applyAlignment="1">
      <alignment horizontal="left"/>
    </xf>
    <xf numFmtId="9" fontId="0" fillId="0" borderId="0" xfId="61" applyFont="1" applyAlignment="1">
      <alignment horizontal="center"/>
    </xf>
    <xf numFmtId="10" fontId="0" fillId="0" borderId="0" xfId="61" applyNumberFormat="1" applyFont="1" applyAlignment="1">
      <alignment horizontal="center"/>
    </xf>
    <xf numFmtId="165" fontId="0" fillId="0" borderId="11" xfId="61" applyNumberFormat="1" applyFont="1" applyBorder="1" applyAlignment="1">
      <alignment/>
    </xf>
    <xf numFmtId="169" fontId="0" fillId="0" borderId="17" xfId="44" applyNumberFormat="1" applyFont="1" applyBorder="1" applyAlignment="1">
      <alignment/>
    </xf>
    <xf numFmtId="169" fontId="0" fillId="0" borderId="18" xfId="44" applyNumberFormat="1" applyFont="1" applyBorder="1" applyAlignment="1">
      <alignment/>
    </xf>
    <xf numFmtId="165" fontId="0" fillId="0" borderId="10" xfId="61" applyNumberFormat="1" applyFont="1" applyBorder="1" applyAlignment="1">
      <alignment/>
    </xf>
    <xf numFmtId="165" fontId="0" fillId="0" borderId="11" xfId="61" applyNumberFormat="1" applyFont="1" applyBorder="1" applyAlignment="1">
      <alignment/>
    </xf>
    <xf numFmtId="165" fontId="0" fillId="0" borderId="19" xfId="61" applyNumberFormat="1" applyFont="1" applyBorder="1" applyAlignment="1">
      <alignment/>
    </xf>
    <xf numFmtId="0" fontId="0" fillId="0" borderId="0" xfId="0" applyFont="1" applyAlignment="1">
      <alignment/>
    </xf>
    <xf numFmtId="0" fontId="0" fillId="0" borderId="20" xfId="0" applyFont="1" applyBorder="1" applyAlignment="1">
      <alignment horizontal="center"/>
    </xf>
    <xf numFmtId="0" fontId="0" fillId="0" borderId="20" xfId="0" applyBorder="1" applyAlignment="1">
      <alignment/>
    </xf>
    <xf numFmtId="0" fontId="0" fillId="0" borderId="21" xfId="0" applyFont="1" applyBorder="1" applyAlignment="1">
      <alignment horizontal="center"/>
    </xf>
    <xf numFmtId="0" fontId="12" fillId="0" borderId="21" xfId="0" applyFont="1" applyBorder="1" applyAlignment="1">
      <alignment/>
    </xf>
    <xf numFmtId="0" fontId="0" fillId="0" borderId="21" xfId="0" applyBorder="1" applyAlignment="1">
      <alignment/>
    </xf>
    <xf numFmtId="0" fontId="31" fillId="0" borderId="20" xfId="0" applyFont="1" applyFill="1" applyBorder="1" applyAlignment="1">
      <alignment vertical="top"/>
    </xf>
    <xf numFmtId="0" fontId="31" fillId="0" borderId="20" xfId="0" applyFont="1" applyFill="1" applyBorder="1" applyAlignment="1">
      <alignment/>
    </xf>
    <xf numFmtId="0" fontId="31" fillId="0" borderId="21" xfId="0" applyFont="1" applyFill="1" applyBorder="1" applyAlignment="1">
      <alignment vertical="top"/>
    </xf>
    <xf numFmtId="0" fontId="0"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horizontal="center"/>
    </xf>
    <xf numFmtId="0" fontId="0" fillId="0" borderId="22" xfId="0" applyFont="1" applyBorder="1" applyAlignment="1">
      <alignment/>
    </xf>
    <xf numFmtId="0" fontId="0" fillId="0" borderId="22" xfId="0" applyFont="1" applyBorder="1" applyAlignment="1">
      <alignment horizontal="center"/>
    </xf>
    <xf numFmtId="0" fontId="0" fillId="0" borderId="23" xfId="0" applyFont="1" applyBorder="1" applyAlignment="1">
      <alignment horizontal="center"/>
    </xf>
    <xf numFmtId="0" fontId="0" fillId="0" borderId="14" xfId="0" applyFont="1" applyBorder="1" applyAlignment="1">
      <alignment/>
    </xf>
    <xf numFmtId="9" fontId="0" fillId="0" borderId="0" xfId="0" applyNumberFormat="1" applyFont="1" applyAlignment="1">
      <alignment/>
    </xf>
    <xf numFmtId="0" fontId="0" fillId="0" borderId="15" xfId="0" applyFont="1" applyBorder="1" applyAlignment="1">
      <alignment/>
    </xf>
    <xf numFmtId="1" fontId="0" fillId="0" borderId="0" xfId="0" applyNumberFormat="1" applyFont="1" applyAlignment="1">
      <alignment horizontal="center"/>
    </xf>
    <xf numFmtId="2" fontId="0" fillId="0" borderId="0" xfId="0" applyNumberFormat="1" applyFont="1" applyAlignment="1">
      <alignment horizontal="center"/>
    </xf>
    <xf numFmtId="1" fontId="0" fillId="0" borderId="0" xfId="0" applyNumberFormat="1" applyFont="1" applyBorder="1" applyAlignment="1">
      <alignment horizontal="center"/>
    </xf>
    <xf numFmtId="0" fontId="0" fillId="0" borderId="16" xfId="0" applyFont="1" applyBorder="1" applyAlignment="1">
      <alignment/>
    </xf>
    <xf numFmtId="1" fontId="0" fillId="0" borderId="12" xfId="0" applyNumberFormat="1" applyFont="1" applyBorder="1" applyAlignment="1">
      <alignment horizontal="center"/>
    </xf>
    <xf numFmtId="2" fontId="0" fillId="0" borderId="12" xfId="0" applyNumberFormat="1" applyFont="1" applyBorder="1" applyAlignment="1">
      <alignment horizontal="center"/>
    </xf>
    <xf numFmtId="0" fontId="0" fillId="0" borderId="24" xfId="0" applyFont="1" applyBorder="1" applyAlignment="1">
      <alignment horizontal="center"/>
    </xf>
    <xf numFmtId="0" fontId="0" fillId="0" borderId="0" xfId="0" applyFont="1" applyAlignment="1">
      <alignment vertical="top"/>
    </xf>
    <xf numFmtId="0" fontId="51" fillId="0" borderId="0" xfId="0" applyFont="1" applyBorder="1" applyAlignment="1">
      <alignment wrapText="1"/>
    </xf>
    <xf numFmtId="0" fontId="51" fillId="0" borderId="0" xfId="0" applyFont="1" applyAlignment="1">
      <alignment wrapText="1"/>
    </xf>
    <xf numFmtId="3" fontId="0" fillId="0" borderId="0" xfId="0" applyNumberFormat="1" applyFont="1" applyAlignment="1">
      <alignment/>
    </xf>
    <xf numFmtId="1" fontId="0" fillId="0" borderId="0" xfId="0" applyNumberFormat="1" applyFont="1" applyAlignment="1">
      <alignment/>
    </xf>
    <xf numFmtId="0" fontId="0" fillId="0" borderId="24" xfId="0" applyFont="1" applyBorder="1" applyAlignment="1">
      <alignment horizontal="centerContinuous" wrapText="1"/>
    </xf>
    <xf numFmtId="0" fontId="0" fillId="0" borderId="25" xfId="0" applyFont="1" applyBorder="1" applyAlignment="1">
      <alignment horizontal="centerContinuous" wrapText="1"/>
    </xf>
    <xf numFmtId="3" fontId="0" fillId="0" borderId="25" xfId="0" applyNumberFormat="1" applyFont="1" applyBorder="1" applyAlignment="1">
      <alignment horizontal="centerContinuous" wrapText="1"/>
    </xf>
    <xf numFmtId="3" fontId="0" fillId="0" borderId="22" xfId="0" applyNumberFormat="1" applyFont="1" applyBorder="1" applyAlignment="1">
      <alignment horizontal="centerContinuous" wrapText="1"/>
    </xf>
    <xf numFmtId="1" fontId="0" fillId="0" borderId="25" xfId="0" applyNumberFormat="1" applyFont="1" applyBorder="1" applyAlignment="1">
      <alignment horizontal="centerContinuous" wrapText="1"/>
    </xf>
    <xf numFmtId="0" fontId="0" fillId="0" borderId="19" xfId="0" applyFont="1" applyBorder="1" applyAlignment="1">
      <alignment horizontal="centerContinuous" wrapText="1"/>
    </xf>
    <xf numFmtId="0" fontId="0" fillId="0" borderId="13" xfId="0" applyFont="1" applyBorder="1" applyAlignment="1">
      <alignment horizontal="centerContinuous" wrapText="1"/>
    </xf>
    <xf numFmtId="0" fontId="0" fillId="0" borderId="16" xfId="0" applyFont="1" applyBorder="1" applyAlignment="1">
      <alignment wrapText="1"/>
    </xf>
    <xf numFmtId="0" fontId="0" fillId="0" borderId="18" xfId="0" applyFont="1" applyBorder="1" applyAlignment="1">
      <alignment horizontal="right" wrapText="1"/>
    </xf>
    <xf numFmtId="0" fontId="0" fillId="0" borderId="23" xfId="0" applyFont="1" applyBorder="1" applyAlignment="1">
      <alignment horizontal="right" wrapText="1"/>
    </xf>
    <xf numFmtId="3" fontId="0" fillId="0" borderId="23" xfId="0" applyNumberFormat="1" applyFont="1" applyBorder="1" applyAlignment="1">
      <alignment horizontal="right" wrapText="1"/>
    </xf>
    <xf numFmtId="167" fontId="0" fillId="0" borderId="11" xfId="0" applyNumberFormat="1" applyFont="1" applyBorder="1" applyAlignment="1">
      <alignment/>
    </xf>
    <xf numFmtId="3" fontId="0" fillId="0" borderId="0" xfId="0" applyNumberFormat="1" applyFont="1" applyBorder="1" applyAlignment="1">
      <alignment/>
    </xf>
    <xf numFmtId="3" fontId="0" fillId="0" borderId="15" xfId="0" applyNumberFormat="1" applyFont="1" applyBorder="1" applyAlignment="1">
      <alignment/>
    </xf>
    <xf numFmtId="167" fontId="0" fillId="0" borderId="18" xfId="0" applyNumberFormat="1" applyFont="1" applyBorder="1" applyAlignment="1">
      <alignment/>
    </xf>
    <xf numFmtId="3" fontId="0" fillId="0" borderId="12" xfId="0" applyNumberFormat="1" applyFont="1" applyBorder="1" applyAlignment="1">
      <alignment/>
    </xf>
    <xf numFmtId="3" fontId="0" fillId="0" borderId="16" xfId="0" applyNumberFormat="1" applyFont="1" applyBorder="1" applyAlignment="1">
      <alignment/>
    </xf>
    <xf numFmtId="0" fontId="52" fillId="0" borderId="0" xfId="0" applyFont="1" applyAlignment="1">
      <alignment/>
    </xf>
    <xf numFmtId="0" fontId="0" fillId="0" borderId="14" xfId="0" applyFont="1" applyBorder="1" applyAlignment="1">
      <alignment wrapText="1"/>
    </xf>
    <xf numFmtId="0" fontId="0" fillId="0" borderId="0" xfId="0" applyNumberFormat="1" applyFont="1" applyAlignment="1">
      <alignment/>
    </xf>
    <xf numFmtId="0" fontId="0" fillId="0" borderId="22" xfId="0" applyFont="1" applyBorder="1" applyAlignment="1">
      <alignment horizontal="left"/>
    </xf>
    <xf numFmtId="0" fontId="0" fillId="0" borderId="23" xfId="0" applyFont="1" applyBorder="1" applyAlignment="1">
      <alignment vertical="top" wrapText="1"/>
    </xf>
    <xf numFmtId="3" fontId="0" fillId="0" borderId="23" xfId="0" applyNumberFormat="1" applyFont="1" applyBorder="1" applyAlignment="1">
      <alignment vertical="top" wrapText="1"/>
    </xf>
    <xf numFmtId="0" fontId="0" fillId="0" borderId="24" xfId="0" applyFont="1" applyBorder="1" applyAlignment="1">
      <alignment vertical="top" wrapText="1"/>
    </xf>
    <xf numFmtId="3" fontId="0" fillId="0" borderId="0" xfId="0" applyNumberFormat="1" applyFont="1" applyBorder="1" applyAlignment="1">
      <alignment horizontal="left"/>
    </xf>
    <xf numFmtId="3" fontId="0" fillId="0" borderId="0" xfId="0" applyNumberFormat="1" applyFont="1" applyBorder="1" applyAlignment="1">
      <alignment/>
    </xf>
    <xf numFmtId="0" fontId="50" fillId="0" borderId="0" xfId="0" applyFont="1" applyBorder="1" applyAlignment="1">
      <alignment horizontal="left"/>
    </xf>
    <xf numFmtId="0" fontId="0" fillId="0" borderId="0" xfId="0" applyFont="1" applyAlignment="1">
      <alignment horizontal="left"/>
    </xf>
    <xf numFmtId="0" fontId="51" fillId="0" borderId="0" xfId="0" applyFont="1" applyAlignment="1">
      <alignment/>
    </xf>
    <xf numFmtId="0" fontId="53" fillId="0" borderId="0" xfId="0" applyFont="1" applyAlignment="1">
      <alignment wrapText="1"/>
    </xf>
    <xf numFmtId="0" fontId="50" fillId="0" borderId="0" xfId="0" applyFont="1" applyAlignment="1">
      <alignment horizontal="left" readingOrder="1"/>
    </xf>
    <xf numFmtId="0" fontId="51" fillId="0" borderId="0" xfId="0" applyFont="1" applyAlignment="1">
      <alignment/>
    </xf>
    <xf numFmtId="3" fontId="0" fillId="0" borderId="24" xfId="0" applyNumberFormat="1" applyFont="1" applyBorder="1" applyAlignment="1">
      <alignment horizontal="right" wrapText="1"/>
    </xf>
    <xf numFmtId="0" fontId="0" fillId="0" borderId="24" xfId="0" applyFont="1" applyBorder="1" applyAlignment="1">
      <alignment horizontal="right" wrapText="1"/>
    </xf>
    <xf numFmtId="1" fontId="0" fillId="0" borderId="0" xfId="0" applyNumberFormat="1" applyFont="1" applyBorder="1" applyAlignment="1">
      <alignment/>
    </xf>
    <xf numFmtId="0" fontId="13" fillId="0" borderId="0" xfId="0" applyFont="1" applyBorder="1" applyAlignment="1">
      <alignment/>
    </xf>
    <xf numFmtId="0" fontId="31" fillId="0" borderId="0" xfId="0" applyFont="1" applyBorder="1" applyAlignment="1">
      <alignment/>
    </xf>
    <xf numFmtId="0" fontId="31" fillId="0" borderId="0" xfId="0" applyFont="1" applyBorder="1" applyAlignment="1">
      <alignment horizontal="center"/>
    </xf>
    <xf numFmtId="0" fontId="13" fillId="0" borderId="23" xfId="44" applyNumberFormat="1" applyFont="1" applyBorder="1" applyAlignment="1">
      <alignment horizontal="center" vertical="center" wrapText="1"/>
    </xf>
    <xf numFmtId="43" fontId="31" fillId="0" borderId="0" xfId="44" applyFont="1" applyBorder="1" applyAlignment="1">
      <alignment vertical="center"/>
    </xf>
    <xf numFmtId="0" fontId="31" fillId="0" borderId="0" xfId="0" applyFont="1" applyBorder="1" applyAlignment="1">
      <alignment horizontal="left"/>
    </xf>
    <xf numFmtId="0" fontId="31" fillId="0" borderId="0" xfId="0" applyFont="1" applyBorder="1" applyAlignment="1">
      <alignment horizontal="center" vertical="top" wrapText="1"/>
    </xf>
    <xf numFmtId="0" fontId="31" fillId="0" borderId="0" xfId="0" applyFont="1" applyBorder="1" applyAlignment="1">
      <alignment/>
    </xf>
    <xf numFmtId="0" fontId="31" fillId="0" borderId="0" xfId="0" applyFont="1" applyBorder="1" applyAlignment="1">
      <alignment vertical="top"/>
    </xf>
    <xf numFmtId="0" fontId="31" fillId="0" borderId="0" xfId="0" applyFont="1" applyBorder="1" applyAlignment="1">
      <alignment horizontal="left" vertical="top"/>
    </xf>
    <xf numFmtId="1" fontId="31" fillId="0" borderId="0" xfId="0" applyNumberFormat="1" applyFont="1" applyBorder="1" applyAlignment="1">
      <alignment horizontal="center" vertical="top" wrapText="1"/>
    </xf>
    <xf numFmtId="0" fontId="48" fillId="0" borderId="0" xfId="0" applyFont="1" applyBorder="1" applyAlignment="1">
      <alignment vertical="top"/>
    </xf>
    <xf numFmtId="0" fontId="48" fillId="0" borderId="0" xfId="0" applyFont="1" applyBorder="1" applyAlignment="1">
      <alignment horizontal="left" vertical="top"/>
    </xf>
    <xf numFmtId="167" fontId="31" fillId="0" borderId="0" xfId="0" applyNumberFormat="1" applyFont="1" applyBorder="1" applyAlignment="1">
      <alignment horizontal="center" vertical="top" wrapText="1"/>
    </xf>
    <xf numFmtId="0" fontId="0" fillId="0" borderId="20" xfId="0" applyBorder="1" applyAlignment="1">
      <alignment horizontal="left"/>
    </xf>
    <xf numFmtId="0" fontId="0" fillId="0" borderId="20" xfId="0" applyBorder="1" applyAlignment="1">
      <alignment horizontal="left" readingOrder="1"/>
    </xf>
    <xf numFmtId="0" fontId="0" fillId="0" borderId="0" xfId="0" applyAlignment="1">
      <alignment/>
    </xf>
    <xf numFmtId="166" fontId="0" fillId="0" borderId="13" xfId="45" applyNumberFormat="1" applyFont="1" applyBorder="1" applyAlignment="1">
      <alignment/>
    </xf>
    <xf numFmtId="166" fontId="0" fillId="0" borderId="14" xfId="45" applyNumberFormat="1" applyFont="1" applyBorder="1" applyAlignment="1">
      <alignment/>
    </xf>
    <xf numFmtId="0" fontId="0" fillId="0" borderId="23" xfId="0" applyBorder="1" applyAlignment="1">
      <alignment horizontal="right" wrapText="1"/>
    </xf>
    <xf numFmtId="3" fontId="0" fillId="0" borderId="24" xfId="0" applyNumberFormat="1" applyBorder="1" applyAlignment="1">
      <alignment horizontal="right" wrapText="1"/>
    </xf>
    <xf numFmtId="0" fontId="50" fillId="0" borderId="12" xfId="0" applyFont="1" applyBorder="1" applyAlignment="1">
      <alignment horizontal="left"/>
    </xf>
    <xf numFmtId="0" fontId="50" fillId="0" borderId="0" xfId="0" applyFont="1" applyAlignment="1">
      <alignment horizontal="center"/>
    </xf>
    <xf numFmtId="0" fontId="8" fillId="0" borderId="0" xfId="0" applyFont="1" applyAlignment="1">
      <alignment horizontal="center"/>
    </xf>
    <xf numFmtId="0" fontId="0" fillId="0" borderId="23" xfId="0" applyBorder="1" applyAlignment="1">
      <alignment horizontal="center" wrapText="1"/>
    </xf>
    <xf numFmtId="0" fontId="51" fillId="0" borderId="0" xfId="0" applyFont="1" applyAlignment="1">
      <alignment horizontal="left"/>
    </xf>
    <xf numFmtId="9" fontId="0" fillId="0" borderId="23" xfId="61" applyFont="1" applyBorder="1" applyAlignment="1">
      <alignment horizontal="center"/>
    </xf>
    <xf numFmtId="9" fontId="0" fillId="0" borderId="23" xfId="61" applyFont="1" applyBorder="1" applyAlignment="1">
      <alignment horizontal="center" wrapText="1"/>
    </xf>
    <xf numFmtId="0" fontId="0" fillId="0" borderId="0" xfId="0" applyAlignment="1">
      <alignment/>
    </xf>
    <xf numFmtId="0" fontId="0" fillId="0" borderId="14" xfId="0" applyFont="1" applyBorder="1" applyAlignment="1">
      <alignment horizontal="right"/>
    </xf>
    <xf numFmtId="0" fontId="0" fillId="0" borderId="15" xfId="0" applyFont="1" applyBorder="1" applyAlignment="1">
      <alignment horizontal="right"/>
    </xf>
    <xf numFmtId="0" fontId="0" fillId="0" borderId="16" xfId="0" applyFont="1" applyBorder="1" applyAlignment="1">
      <alignment horizontal="right"/>
    </xf>
    <xf numFmtId="0" fontId="0" fillId="0" borderId="0" xfId="0" applyAlignment="1">
      <alignment/>
    </xf>
    <xf numFmtId="0" fontId="50" fillId="0" borderId="0" xfId="0" applyFont="1" applyBorder="1" applyAlignment="1">
      <alignment horizontal="center"/>
    </xf>
    <xf numFmtId="0" fontId="50" fillId="0" borderId="0" xfId="0" applyFont="1" applyBorder="1" applyAlignment="1">
      <alignment wrapText="1"/>
    </xf>
    <xf numFmtId="0" fontId="50" fillId="0" borderId="21" xfId="0" applyFont="1" applyBorder="1" applyAlignment="1">
      <alignment horizontal="center"/>
    </xf>
    <xf numFmtId="0" fontId="50" fillId="0" borderId="21" xfId="0" applyFont="1" applyBorder="1" applyAlignment="1">
      <alignment wrapText="1"/>
    </xf>
    <xf numFmtId="0" fontId="0" fillId="0" borderId="0" xfId="0" applyAlignment="1">
      <alignment/>
    </xf>
    <xf numFmtId="0" fontId="0" fillId="0" borderId="0" xfId="0" applyAlignment="1">
      <alignment horizontal="center"/>
    </xf>
    <xf numFmtId="1" fontId="0" fillId="0" borderId="0" xfId="0" applyNumberFormat="1" applyAlignment="1">
      <alignment horizontal="center"/>
    </xf>
    <xf numFmtId="0" fontId="48" fillId="0" borderId="21" xfId="0" applyFont="1" applyFill="1" applyBorder="1" applyAlignment="1">
      <alignment horizontal="left"/>
    </xf>
    <xf numFmtId="0" fontId="48" fillId="0" borderId="21" xfId="0" applyFont="1" applyFill="1" applyBorder="1" applyAlignment="1">
      <alignment horizontal="left" wrapText="1"/>
    </xf>
    <xf numFmtId="0" fontId="48" fillId="0" borderId="21" xfId="0" applyFont="1" applyFill="1" applyBorder="1" applyAlignment="1">
      <alignment wrapText="1"/>
    </xf>
    <xf numFmtId="0" fontId="1" fillId="0" borderId="0" xfId="0" applyNumberFormat="1" applyFont="1" applyAlignment="1">
      <alignment vertical="top" wrapText="1"/>
    </xf>
    <xf numFmtId="0" fontId="0" fillId="0" borderId="0" xfId="0" applyFont="1" applyAlignment="1">
      <alignment/>
    </xf>
    <xf numFmtId="0" fontId="53" fillId="0" borderId="0" xfId="0" applyFont="1" applyAlignment="1">
      <alignment/>
    </xf>
    <xf numFmtId="0" fontId="51" fillId="0" borderId="0" xfId="0" applyFont="1" applyBorder="1" applyAlignment="1">
      <alignment vertical="top"/>
    </xf>
    <xf numFmtId="0" fontId="53" fillId="0" borderId="0" xfId="0" applyFont="1" applyAlignment="1">
      <alignment vertical="top" wrapText="1"/>
    </xf>
    <xf numFmtId="0" fontId="0" fillId="0" borderId="0" xfId="0" applyAlignment="1">
      <alignment horizontal="left" wrapText="1"/>
    </xf>
    <xf numFmtId="0" fontId="54" fillId="0" borderId="0" xfId="0" applyFont="1" applyAlignment="1">
      <alignment horizontal="left" wrapText="1"/>
    </xf>
    <xf numFmtId="0" fontId="48" fillId="0" borderId="0" xfId="0" applyFont="1" applyBorder="1" applyAlignment="1">
      <alignment horizontal="left" vertical="top" wrapText="1"/>
    </xf>
    <xf numFmtId="0" fontId="13" fillId="0" borderId="0" xfId="0" applyFont="1" applyBorder="1" applyAlignment="1">
      <alignment horizontal="left" vertical="center" wrapText="1"/>
    </xf>
    <xf numFmtId="0" fontId="0" fillId="0" borderId="0" xfId="0" applyAlignment="1">
      <alignment/>
    </xf>
    <xf numFmtId="0" fontId="15" fillId="0" borderId="12" xfId="0" applyFont="1" applyBorder="1" applyAlignment="1">
      <alignment horizontal="left" vertical="center" wrapText="1"/>
    </xf>
    <xf numFmtId="0" fontId="0" fillId="0" borderId="12" xfId="0" applyBorder="1" applyAlignment="1">
      <alignment horizontal="left" vertical="center"/>
    </xf>
    <xf numFmtId="0" fontId="13" fillId="0" borderId="23" xfId="44" applyNumberFormat="1" applyFont="1" applyBorder="1" applyAlignment="1">
      <alignment horizontal="left" vertical="center"/>
    </xf>
    <xf numFmtId="0" fontId="48" fillId="0" borderId="0" xfId="0" applyFont="1" applyBorder="1" applyAlignment="1">
      <alignment vertical="top" wrapText="1"/>
    </xf>
    <xf numFmtId="0" fontId="0" fillId="0" borderId="0" xfId="0" applyAlignment="1">
      <alignment vertical="top" wrapText="1"/>
    </xf>
    <xf numFmtId="0" fontId="51" fillId="0" borderId="0" xfId="0" applyFont="1" applyAlignment="1">
      <alignment horizontal="left" wrapText="1"/>
    </xf>
    <xf numFmtId="0" fontId="51" fillId="0" borderId="12" xfId="0" applyFont="1" applyBorder="1" applyAlignment="1">
      <alignment horizontal="left"/>
    </xf>
    <xf numFmtId="0" fontId="0" fillId="0" borderId="23" xfId="0" applyFont="1" applyBorder="1" applyAlignment="1">
      <alignment horizontal="center"/>
    </xf>
    <xf numFmtId="0" fontId="0" fillId="0" borderId="19" xfId="0" applyBorder="1" applyAlignment="1">
      <alignment horizontal="center" wrapText="1"/>
    </xf>
    <xf numFmtId="0" fontId="0" fillId="0" borderId="18" xfId="0" applyFont="1" applyBorder="1" applyAlignment="1">
      <alignment horizontal="center" wrapText="1"/>
    </xf>
    <xf numFmtId="0" fontId="51" fillId="0" borderId="13" xfId="0" applyFont="1" applyBorder="1" applyAlignment="1">
      <alignment horizontal="left" wrapText="1"/>
    </xf>
    <xf numFmtId="0" fontId="51" fillId="0" borderId="0" xfId="0" applyFont="1" applyAlignment="1">
      <alignment horizontal="left" vertical="top" wrapText="1"/>
    </xf>
    <xf numFmtId="0" fontId="0" fillId="0" borderId="24" xfId="0" applyFont="1" applyBorder="1" applyAlignment="1">
      <alignment horizontal="center"/>
    </xf>
    <xf numFmtId="0" fontId="51" fillId="0" borderId="0" xfId="0" applyFont="1" applyAlignment="1">
      <alignment horizontal="left"/>
    </xf>
    <xf numFmtId="0" fontId="53" fillId="0" borderId="0" xfId="0" applyFont="1" applyAlignment="1">
      <alignment horizontal="left" wrapText="1"/>
    </xf>
    <xf numFmtId="0" fontId="51" fillId="0" borderId="12" xfId="0" applyFont="1" applyBorder="1" applyAlignment="1">
      <alignment wrapText="1"/>
    </xf>
    <xf numFmtId="0" fontId="0" fillId="0" borderId="22" xfId="0" applyFont="1" applyBorder="1" applyAlignment="1">
      <alignment horizontal="center"/>
    </xf>
    <xf numFmtId="0" fontId="0" fillId="0" borderId="24" xfId="0" applyFont="1" applyBorder="1" applyAlignment="1">
      <alignment horizontal="center" wrapText="1"/>
    </xf>
    <xf numFmtId="0" fontId="0" fillId="0" borderId="22" xfId="0" applyFont="1" applyBorder="1" applyAlignment="1">
      <alignment horizontal="center" wrapText="1"/>
    </xf>
    <xf numFmtId="0" fontId="0" fillId="0" borderId="25" xfId="0" applyFont="1" applyBorder="1" applyAlignment="1">
      <alignment horizontal="center" wrapText="1"/>
    </xf>
    <xf numFmtId="0" fontId="53" fillId="0" borderId="0" xfId="0" applyFont="1" applyAlignment="1">
      <alignment horizontal="left"/>
    </xf>
    <xf numFmtId="0" fontId="50" fillId="0" borderId="0" xfId="0" applyFont="1" applyAlignment="1">
      <alignment horizontal="left" wrapText="1"/>
    </xf>
    <xf numFmtId="0" fontId="51" fillId="0" borderId="0" xfId="0" applyFont="1" applyBorder="1" applyAlignment="1">
      <alignment horizontal="left" wrapText="1"/>
    </xf>
    <xf numFmtId="0" fontId="0" fillId="0" borderId="17" xfId="0" applyBorder="1" applyAlignment="1">
      <alignment horizontal="center"/>
    </xf>
    <xf numFmtId="0" fontId="0" fillId="0" borderId="17" xfId="0" applyFont="1" applyBorder="1" applyAlignment="1">
      <alignment horizontal="center"/>
    </xf>
    <xf numFmtId="0" fontId="0" fillId="0" borderId="18" xfId="0" applyBorder="1" applyAlignment="1">
      <alignment horizontal="center"/>
    </xf>
    <xf numFmtId="0" fontId="0" fillId="0" borderId="12" xfId="0" applyFont="1" applyBorder="1" applyAlignment="1">
      <alignment horizontal="center"/>
    </xf>
    <xf numFmtId="0" fontId="53" fillId="0" borderId="0" xfId="0" applyFont="1" applyBorder="1" applyAlignment="1">
      <alignment horizontal="left" wrapText="1"/>
    </xf>
    <xf numFmtId="0" fontId="53" fillId="0" borderId="13" xfId="0" applyFont="1" applyBorder="1" applyAlignment="1">
      <alignment horizontal="left" wrapText="1"/>
    </xf>
    <xf numFmtId="0" fontId="0" fillId="0" borderId="25" xfId="0" applyFont="1" applyBorder="1" applyAlignment="1">
      <alignment horizontal="center"/>
    </xf>
    <xf numFmtId="0" fontId="8" fillId="0" borderId="0" xfId="0" applyNumberFormat="1" applyFont="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B31"/>
  <sheetViews>
    <sheetView tabSelected="1" zoomScalePageLayoutView="0" workbookViewId="0" topLeftCell="A1">
      <selection activeCell="B19" sqref="B19"/>
    </sheetView>
  </sheetViews>
  <sheetFormatPr defaultColWidth="8.57421875" defaultRowHeight="15"/>
  <cols>
    <col min="1" max="1" width="8.57421875" style="31" customWidth="1"/>
    <col min="2" max="2" width="116.28125" style="31" bestFit="1" customWidth="1"/>
    <col min="3" max="16384" width="8.57421875" style="31" customWidth="1"/>
  </cols>
  <sheetData>
    <row r="2" spans="1:2" ht="15">
      <c r="A2" s="132" t="s">
        <v>55</v>
      </c>
      <c r="B2" s="133" t="s">
        <v>56</v>
      </c>
    </row>
    <row r="3" spans="1:2" ht="15">
      <c r="A3" s="130"/>
      <c r="B3" s="131"/>
    </row>
    <row r="4" spans="1:2" ht="15">
      <c r="A4" s="34">
        <v>1</v>
      </c>
      <c r="B4" s="35" t="s">
        <v>158</v>
      </c>
    </row>
    <row r="5" spans="1:2" ht="15">
      <c r="A5" s="32">
        <v>2</v>
      </c>
      <c r="B5" s="33" t="s">
        <v>159</v>
      </c>
    </row>
    <row r="6" spans="1:2" ht="15">
      <c r="A6" s="32">
        <v>3</v>
      </c>
      <c r="B6" s="33" t="s">
        <v>160</v>
      </c>
    </row>
    <row r="7" spans="1:2" ht="15">
      <c r="A7" s="32">
        <v>4</v>
      </c>
      <c r="B7" s="33" t="s">
        <v>161</v>
      </c>
    </row>
    <row r="8" spans="1:2" ht="15">
      <c r="A8" s="32">
        <v>5</v>
      </c>
      <c r="B8" s="33" t="s">
        <v>162</v>
      </c>
    </row>
    <row r="9" spans="1:2" ht="15">
      <c r="A9" s="32">
        <v>6</v>
      </c>
      <c r="B9" s="33" t="s">
        <v>163</v>
      </c>
    </row>
    <row r="10" spans="1:2" ht="15">
      <c r="A10" s="32">
        <v>7</v>
      </c>
      <c r="B10" s="33" t="s">
        <v>164</v>
      </c>
    </row>
    <row r="11" spans="1:2" ht="15">
      <c r="A11" s="32">
        <v>8</v>
      </c>
      <c r="B11" s="33" t="s">
        <v>165</v>
      </c>
    </row>
    <row r="12" spans="1:2" ht="15">
      <c r="A12" s="32">
        <v>9</v>
      </c>
      <c r="B12" s="33" t="s">
        <v>166</v>
      </c>
    </row>
    <row r="13" spans="1:2" ht="15">
      <c r="A13" s="32">
        <v>10</v>
      </c>
      <c r="B13" s="33" t="s">
        <v>167</v>
      </c>
    </row>
    <row r="14" spans="1:2" ht="15">
      <c r="A14" s="32">
        <v>11</v>
      </c>
      <c r="B14" s="33" t="s">
        <v>168</v>
      </c>
    </row>
    <row r="15" spans="1:2" ht="15">
      <c r="A15" s="32">
        <v>12</v>
      </c>
      <c r="B15" s="33" t="s">
        <v>169</v>
      </c>
    </row>
    <row r="16" spans="1:2" ht="15">
      <c r="A16" s="32">
        <v>13</v>
      </c>
      <c r="B16" s="33" t="s">
        <v>170</v>
      </c>
    </row>
    <row r="17" spans="1:2" ht="15">
      <c r="A17" s="32">
        <v>14</v>
      </c>
      <c r="B17" s="33" t="s">
        <v>171</v>
      </c>
    </row>
    <row r="18" spans="1:2" ht="15">
      <c r="A18" s="32">
        <v>15</v>
      </c>
      <c r="B18" s="33" t="s">
        <v>172</v>
      </c>
    </row>
    <row r="19" spans="1:2" ht="15">
      <c r="A19" s="32">
        <v>16</v>
      </c>
      <c r="B19" s="33" t="s">
        <v>173</v>
      </c>
    </row>
    <row r="20" spans="1:2" ht="15">
      <c r="A20" s="32">
        <v>17</v>
      </c>
      <c r="B20" s="33" t="s">
        <v>174</v>
      </c>
    </row>
    <row r="21" spans="1:2" ht="15">
      <c r="A21" s="32">
        <v>18</v>
      </c>
      <c r="B21" s="111" t="s">
        <v>175</v>
      </c>
    </row>
    <row r="22" spans="1:2" ht="15">
      <c r="A22" s="32">
        <v>19</v>
      </c>
      <c r="B22" s="33" t="s">
        <v>176</v>
      </c>
    </row>
    <row r="23" spans="1:2" ht="15">
      <c r="A23" s="32">
        <v>20</v>
      </c>
      <c r="B23" s="112" t="s">
        <v>177</v>
      </c>
    </row>
    <row r="24" spans="1:2" ht="15">
      <c r="A24" s="32">
        <v>21</v>
      </c>
      <c r="B24" s="33" t="s">
        <v>178</v>
      </c>
    </row>
    <row r="25" spans="1:2" ht="15">
      <c r="A25" s="32">
        <v>22</v>
      </c>
      <c r="B25" s="33" t="s">
        <v>179</v>
      </c>
    </row>
    <row r="26" spans="1:2" ht="15">
      <c r="A26" s="32">
        <v>23</v>
      </c>
      <c r="B26" s="33" t="s">
        <v>769</v>
      </c>
    </row>
    <row r="27" spans="1:2" ht="15">
      <c r="A27" s="32">
        <v>24</v>
      </c>
      <c r="B27" s="33" t="s">
        <v>770</v>
      </c>
    </row>
    <row r="29" ht="15">
      <c r="A29" s="113" t="s">
        <v>146</v>
      </c>
    </row>
    <row r="31" spans="1:2" ht="30" customHeight="1">
      <c r="A31" s="145" t="s">
        <v>180</v>
      </c>
      <c r="B31" s="145"/>
    </row>
  </sheetData>
  <sheetProtection/>
  <mergeCells count="1">
    <mergeCell ref="A31:B31"/>
  </mergeCells>
  <printOptions/>
  <pageMargins left="0.7" right="0.7" top="0.75" bottom="0.75" header="0.3" footer="0.3"/>
  <pageSetup fitToHeight="1" fitToWidth="1" horizontalDpi="600" verticalDpi="600" orientation="landscape" scale="97"/>
</worksheet>
</file>

<file path=xl/worksheets/sheet10.xml><?xml version="1.0" encoding="utf-8"?>
<worksheet xmlns="http://schemas.openxmlformats.org/spreadsheetml/2006/main" xmlns:r="http://schemas.openxmlformats.org/officeDocument/2006/relationships">
  <sheetPr>
    <pageSetUpPr fitToPage="1"/>
  </sheetPr>
  <dimension ref="A1:J53"/>
  <sheetViews>
    <sheetView zoomScaleSheetLayoutView="100" zoomScalePageLayoutView="0" workbookViewId="0" topLeftCell="A28">
      <selection activeCell="E48" sqref="E48"/>
    </sheetView>
  </sheetViews>
  <sheetFormatPr defaultColWidth="8.57421875" defaultRowHeight="15"/>
  <cols>
    <col min="1" max="1" width="9.57421875" style="31" customWidth="1"/>
    <col min="2" max="2" width="13.00390625" style="31" customWidth="1"/>
    <col min="3" max="3" width="9.57421875" style="31" customWidth="1"/>
    <col min="4" max="4" width="13.00390625" style="60" customWidth="1"/>
    <col min="5" max="5" width="13.00390625" style="31" customWidth="1"/>
    <col min="6" max="6" width="9.57421875" style="31" customWidth="1"/>
    <col min="7" max="7" width="13.00390625" style="60" customWidth="1"/>
    <col min="8" max="8" width="13.00390625" style="31" customWidth="1"/>
    <col min="9" max="9" width="9.57421875" style="31" customWidth="1"/>
    <col min="10" max="10" width="13.00390625" style="61" customWidth="1"/>
    <col min="11" max="16384" width="8.57421875" style="31" customWidth="1"/>
  </cols>
  <sheetData>
    <row r="1" spans="1:4" ht="15">
      <c r="A1" s="2" t="s">
        <v>38</v>
      </c>
      <c r="B1" s="2"/>
      <c r="C1" s="2"/>
      <c r="D1" s="3"/>
    </row>
    <row r="2" spans="1:4" ht="17.25">
      <c r="A2" s="2" t="s">
        <v>181</v>
      </c>
      <c r="B2" s="2"/>
      <c r="C2" s="2"/>
      <c r="D2" s="3"/>
    </row>
    <row r="3" spans="1:10" ht="15" customHeight="1">
      <c r="A3" s="165" t="s">
        <v>183</v>
      </c>
      <c r="B3" s="165"/>
      <c r="C3" s="165"/>
      <c r="D3" s="165"/>
      <c r="E3" s="165"/>
      <c r="F3" s="165"/>
      <c r="G3" s="165"/>
      <c r="H3" s="165"/>
      <c r="I3" s="165"/>
      <c r="J3" s="165"/>
    </row>
    <row r="4" spans="1:10" ht="30">
      <c r="A4" s="47"/>
      <c r="B4" s="62" t="s">
        <v>14</v>
      </c>
      <c r="C4" s="63"/>
      <c r="D4" s="64"/>
      <c r="E4" s="62" t="s">
        <v>8</v>
      </c>
      <c r="F4" s="63"/>
      <c r="G4" s="65"/>
      <c r="H4" s="63" t="s">
        <v>15</v>
      </c>
      <c r="I4" s="63"/>
      <c r="J4" s="66"/>
    </row>
    <row r="5" spans="1:10" ht="15">
      <c r="A5" s="49"/>
      <c r="B5" s="67"/>
      <c r="C5" s="162" t="s">
        <v>9</v>
      </c>
      <c r="D5" s="166"/>
      <c r="E5" s="67"/>
      <c r="F5" s="167" t="s">
        <v>9</v>
      </c>
      <c r="G5" s="168"/>
      <c r="H5" s="68"/>
      <c r="I5" s="167" t="s">
        <v>9</v>
      </c>
      <c r="J5" s="169"/>
    </row>
    <row r="6" spans="1:10" ht="60">
      <c r="A6" s="69" t="s">
        <v>0</v>
      </c>
      <c r="B6" s="70" t="s">
        <v>10</v>
      </c>
      <c r="C6" s="71" t="s">
        <v>11</v>
      </c>
      <c r="D6" s="72" t="s">
        <v>12</v>
      </c>
      <c r="E6" s="70" t="s">
        <v>10</v>
      </c>
      <c r="F6" s="71" t="s">
        <v>11</v>
      </c>
      <c r="G6" s="72" t="s">
        <v>12</v>
      </c>
      <c r="H6" s="70" t="s">
        <v>10</v>
      </c>
      <c r="I6" s="71" t="s">
        <v>11</v>
      </c>
      <c r="J6" s="94" t="s">
        <v>12</v>
      </c>
    </row>
    <row r="7" spans="1:10" ht="15">
      <c r="A7" s="49">
        <v>1975</v>
      </c>
      <c r="B7" s="25">
        <f>20.00555184/100</f>
        <v>0.2000555184</v>
      </c>
      <c r="C7" s="11">
        <v>4765.00826493</v>
      </c>
      <c r="D7" s="11">
        <v>14933.02634328</v>
      </c>
      <c r="E7" s="25">
        <f>12.92530816/100</f>
        <v>0.1292530816</v>
      </c>
      <c r="F7" s="11">
        <v>10376.47402985</v>
      </c>
      <c r="G7" s="11">
        <v>16272.19791045</v>
      </c>
      <c r="H7" s="25">
        <f>1.29926772/100</f>
        <v>0.0129926772</v>
      </c>
      <c r="I7" s="11">
        <v>14575.0716791</v>
      </c>
      <c r="J7" s="11">
        <v>20003.3488806</v>
      </c>
    </row>
    <row r="8" spans="1:10" ht="15">
      <c r="A8" s="49">
        <v>1976</v>
      </c>
      <c r="B8" s="73">
        <v>20.56448248</v>
      </c>
      <c r="C8" s="74">
        <v>4768.77464789</v>
      </c>
      <c r="D8" s="75">
        <v>15520.37448944</v>
      </c>
      <c r="E8" s="73">
        <v>13.05734723</v>
      </c>
      <c r="F8" s="74">
        <v>10467.46035211</v>
      </c>
      <c r="G8" s="75">
        <v>16559.56996479</v>
      </c>
      <c r="H8" s="73">
        <v>1.5688113</v>
      </c>
      <c r="I8" s="74">
        <v>14200.0200088</v>
      </c>
      <c r="J8" s="74">
        <v>22103.27049296</v>
      </c>
    </row>
    <row r="9" spans="1:10" ht="15">
      <c r="A9" s="49">
        <v>1977</v>
      </c>
      <c r="B9" s="73">
        <v>20.77620402</v>
      </c>
      <c r="C9" s="74">
        <v>4648.31136738</v>
      </c>
      <c r="D9" s="75">
        <v>15088.41869852</v>
      </c>
      <c r="E9" s="73">
        <v>12.92153384</v>
      </c>
      <c r="F9" s="74">
        <v>10040.35255354</v>
      </c>
      <c r="G9" s="75">
        <v>16733.92092257</v>
      </c>
      <c r="H9" s="73">
        <v>1.92804772</v>
      </c>
      <c r="I9" s="74">
        <v>13030.14642504</v>
      </c>
      <c r="J9" s="74">
        <v>21729.92598023</v>
      </c>
    </row>
    <row r="10" spans="1:10" ht="15">
      <c r="A10" s="49">
        <v>1978</v>
      </c>
      <c r="B10" s="73">
        <v>21.78954171</v>
      </c>
      <c r="C10" s="74">
        <v>4777.55153374</v>
      </c>
      <c r="D10" s="75">
        <v>15549.54544479</v>
      </c>
      <c r="E10" s="73">
        <v>13.09840556</v>
      </c>
      <c r="F10" s="74">
        <v>9139.66380368</v>
      </c>
      <c r="G10" s="75">
        <v>16617.57055215</v>
      </c>
      <c r="H10" s="73">
        <v>1.85721248</v>
      </c>
      <c r="I10" s="74">
        <v>12463.17791411</v>
      </c>
      <c r="J10" s="74">
        <v>21308.57223926</v>
      </c>
    </row>
    <row r="11" spans="1:10" ht="15">
      <c r="A11" s="49">
        <v>1979</v>
      </c>
      <c r="B11" s="73">
        <v>22.34169718</v>
      </c>
      <c r="C11" s="74">
        <v>4214.72614108</v>
      </c>
      <c r="D11" s="75">
        <v>14661.00293223</v>
      </c>
      <c r="E11" s="73">
        <v>13.47655351</v>
      </c>
      <c r="F11" s="74">
        <v>8616.77344398</v>
      </c>
      <c r="G11" s="75">
        <v>16234.50069156</v>
      </c>
      <c r="H11" s="73">
        <v>2.21303974</v>
      </c>
      <c r="I11" s="74">
        <v>12448.27170816</v>
      </c>
      <c r="J11" s="74">
        <v>21580.95885201</v>
      </c>
    </row>
    <row r="12" spans="1:10" ht="15">
      <c r="A12" s="49">
        <v>1980</v>
      </c>
      <c r="B12" s="73">
        <v>22.71406078</v>
      </c>
      <c r="C12" s="74">
        <v>4192.36991536</v>
      </c>
      <c r="D12" s="75">
        <v>14827.50622733</v>
      </c>
      <c r="E12" s="73">
        <v>13.67398436</v>
      </c>
      <c r="F12" s="74">
        <v>9105.30340992</v>
      </c>
      <c r="G12" s="75">
        <v>16249.52753325</v>
      </c>
      <c r="H12" s="73">
        <v>2.0115361</v>
      </c>
      <c r="I12" s="74">
        <v>12298.71018138</v>
      </c>
      <c r="J12" s="74">
        <v>22206.45939541</v>
      </c>
    </row>
    <row r="13" spans="1:10" ht="15">
      <c r="A13" s="49">
        <v>1981</v>
      </c>
      <c r="B13" s="73">
        <v>23.84057921</v>
      </c>
      <c r="C13" s="74">
        <v>4073.45993377</v>
      </c>
      <c r="D13" s="75">
        <v>15038.16768212</v>
      </c>
      <c r="E13" s="73">
        <v>13.63665984</v>
      </c>
      <c r="F13" s="74">
        <v>9342.79801325</v>
      </c>
      <c r="G13" s="75">
        <v>16702.43143488</v>
      </c>
      <c r="H13" s="73">
        <v>1.60593765</v>
      </c>
      <c r="I13" s="74">
        <v>9716.50993377</v>
      </c>
      <c r="J13" s="74">
        <v>19201.31847682</v>
      </c>
    </row>
    <row r="14" spans="1:10" ht="15">
      <c r="A14" s="49">
        <v>1982</v>
      </c>
      <c r="B14" s="73">
        <v>23.9583633</v>
      </c>
      <c r="C14" s="74">
        <v>3955.95257732</v>
      </c>
      <c r="D14" s="75">
        <v>14955.8277732</v>
      </c>
      <c r="E14" s="73">
        <v>13.80035635</v>
      </c>
      <c r="F14" s="74">
        <v>9075.42061856</v>
      </c>
      <c r="G14" s="75">
        <v>17215.37480412</v>
      </c>
      <c r="H14" s="73">
        <v>1.76022648</v>
      </c>
      <c r="I14" s="74">
        <v>9738.62443299</v>
      </c>
      <c r="J14" s="74">
        <v>20516.26817526</v>
      </c>
    </row>
    <row r="15" spans="1:10" ht="15">
      <c r="A15" s="49">
        <v>1983</v>
      </c>
      <c r="B15" s="73">
        <v>25.13489499</v>
      </c>
      <c r="C15" s="74">
        <v>4083.41306533</v>
      </c>
      <c r="D15" s="75">
        <v>15533.98386935</v>
      </c>
      <c r="E15" s="73">
        <v>13.84979601</v>
      </c>
      <c r="F15" s="74">
        <v>10208.53266332</v>
      </c>
      <c r="G15" s="75">
        <v>17768.51824121</v>
      </c>
      <c r="H15" s="73">
        <v>2.42558856</v>
      </c>
      <c r="I15" s="74">
        <v>11002.52964824</v>
      </c>
      <c r="J15" s="74">
        <v>22271.61542714</v>
      </c>
    </row>
    <row r="16" spans="1:10" ht="15">
      <c r="A16" s="49">
        <v>1984</v>
      </c>
      <c r="B16" s="73">
        <v>24.73790935</v>
      </c>
      <c r="C16" s="74">
        <v>4135.69720347</v>
      </c>
      <c r="D16" s="75">
        <v>15434.8572999</v>
      </c>
      <c r="E16" s="73">
        <v>14.62530044</v>
      </c>
      <c r="F16" s="74">
        <v>10167.82924301</v>
      </c>
      <c r="G16" s="75">
        <v>17329.65962392</v>
      </c>
      <c r="H16" s="73">
        <v>2.64995277</v>
      </c>
      <c r="I16" s="74">
        <v>11106.52367406</v>
      </c>
      <c r="J16" s="74">
        <v>20689.36943105</v>
      </c>
    </row>
    <row r="17" spans="1:10" ht="15">
      <c r="A17" s="49">
        <v>1985</v>
      </c>
      <c r="B17" s="73">
        <v>25.6480806</v>
      </c>
      <c r="C17" s="74">
        <v>4090.68680297</v>
      </c>
      <c r="D17" s="75">
        <v>15872.91368959</v>
      </c>
      <c r="E17" s="73">
        <v>14.72191958</v>
      </c>
      <c r="F17" s="74">
        <v>10069.38289963</v>
      </c>
      <c r="G17" s="75">
        <v>17453.59702602</v>
      </c>
      <c r="H17" s="73">
        <v>2.47603736</v>
      </c>
      <c r="I17" s="74">
        <v>10862.34680297</v>
      </c>
      <c r="J17" s="74">
        <v>20998.85892193</v>
      </c>
    </row>
    <row r="18" spans="1:10" ht="15">
      <c r="A18" s="49">
        <v>1986</v>
      </c>
      <c r="B18" s="73">
        <v>27.24204473</v>
      </c>
      <c r="C18" s="74">
        <v>4122.77625571</v>
      </c>
      <c r="D18" s="75">
        <v>16134.48487671</v>
      </c>
      <c r="E18" s="73">
        <v>14.24277868</v>
      </c>
      <c r="F18" s="74">
        <v>10809.91934247</v>
      </c>
      <c r="G18" s="75">
        <v>18552.49315068</v>
      </c>
      <c r="H18" s="73">
        <v>2.60672965</v>
      </c>
      <c r="I18" s="74">
        <v>11650.96569863</v>
      </c>
      <c r="J18" s="74">
        <v>23313.26903196</v>
      </c>
    </row>
    <row r="19" spans="1:10" ht="15">
      <c r="A19" s="49">
        <v>1987</v>
      </c>
      <c r="B19" s="73">
        <v>27.66342582</v>
      </c>
      <c r="C19" s="74">
        <v>4701.38156828</v>
      </c>
      <c r="D19" s="75">
        <v>16250.98962996</v>
      </c>
      <c r="E19" s="73">
        <v>14.2803787</v>
      </c>
      <c r="F19" s="74">
        <v>10957.95788546</v>
      </c>
      <c r="G19" s="75">
        <v>18495.28281938</v>
      </c>
      <c r="H19" s="73">
        <v>3.09173053</v>
      </c>
      <c r="I19" s="74">
        <v>12628.49955947</v>
      </c>
      <c r="J19" s="74">
        <v>23489.00918062</v>
      </c>
    </row>
    <row r="20" spans="1:10" ht="15">
      <c r="A20" s="49">
        <v>1988</v>
      </c>
      <c r="B20" s="73">
        <v>29.43146346</v>
      </c>
      <c r="C20" s="74">
        <v>4476.1820339</v>
      </c>
      <c r="D20" s="75">
        <v>16028.17489831</v>
      </c>
      <c r="E20" s="73">
        <v>13.8310388</v>
      </c>
      <c r="F20" s="74">
        <v>11477.38983051</v>
      </c>
      <c r="G20" s="75">
        <v>18960.648</v>
      </c>
      <c r="H20" s="73">
        <v>3.05931731</v>
      </c>
      <c r="I20" s="74">
        <v>14318.04381356</v>
      </c>
      <c r="J20" s="74">
        <v>23345.01091525</v>
      </c>
    </row>
    <row r="21" spans="1:10" ht="15">
      <c r="A21" s="49">
        <v>1989</v>
      </c>
      <c r="B21" s="73">
        <v>29.56011626</v>
      </c>
      <c r="C21" s="74">
        <v>4365.29250604</v>
      </c>
      <c r="D21" s="75">
        <v>16137.03129734</v>
      </c>
      <c r="E21" s="73">
        <v>14.21232559</v>
      </c>
      <c r="F21" s="74">
        <v>10913.23126511</v>
      </c>
      <c r="G21" s="75">
        <v>18188.71877518</v>
      </c>
      <c r="H21" s="73">
        <v>3.39309918</v>
      </c>
      <c r="I21" s="74">
        <v>13226.83629331</v>
      </c>
      <c r="J21" s="74">
        <v>23388.87347301</v>
      </c>
    </row>
    <row r="22" spans="1:10" ht="15">
      <c r="A22" s="49">
        <v>1990</v>
      </c>
      <c r="B22" s="73">
        <v>30.13779912</v>
      </c>
      <c r="C22" s="74">
        <v>4754.23704388</v>
      </c>
      <c r="D22" s="75">
        <v>16306.19898383</v>
      </c>
      <c r="E22" s="73">
        <v>14.22674705</v>
      </c>
      <c r="F22" s="74">
        <v>11343.44277136</v>
      </c>
      <c r="G22" s="75">
        <v>19502.62407236</v>
      </c>
      <c r="H22" s="73">
        <v>3.84869948</v>
      </c>
      <c r="I22" s="74">
        <v>10926.40443418</v>
      </c>
      <c r="J22" s="74">
        <v>21507.01458045</v>
      </c>
    </row>
    <row r="23" spans="1:10" ht="15">
      <c r="A23" s="49">
        <v>1991</v>
      </c>
      <c r="B23" s="73">
        <v>32.13999345</v>
      </c>
      <c r="C23" s="74">
        <v>4680.41205882</v>
      </c>
      <c r="D23" s="75">
        <v>16597.20588235</v>
      </c>
      <c r="E23" s="73">
        <v>14.6987514</v>
      </c>
      <c r="F23" s="74">
        <v>11156.64179412</v>
      </c>
      <c r="G23" s="75">
        <v>18801.31482353</v>
      </c>
      <c r="H23" s="73">
        <v>3.41001365</v>
      </c>
      <c r="I23" s="74">
        <v>11651.23852941</v>
      </c>
      <c r="J23" s="74">
        <v>22074.28382353</v>
      </c>
    </row>
    <row r="24" spans="1:10" ht="15">
      <c r="A24" s="49">
        <v>1992</v>
      </c>
      <c r="B24" s="73">
        <v>32.54263625</v>
      </c>
      <c r="C24" s="74">
        <v>4830</v>
      </c>
      <c r="D24" s="75">
        <v>16583</v>
      </c>
      <c r="E24" s="73">
        <v>14.45073831</v>
      </c>
      <c r="F24" s="74">
        <v>11270</v>
      </c>
      <c r="G24" s="75">
        <v>19636.365</v>
      </c>
      <c r="H24" s="73">
        <v>3.11343805</v>
      </c>
      <c r="I24" s="74">
        <v>10860.255</v>
      </c>
      <c r="J24" s="74">
        <v>21783.3</v>
      </c>
    </row>
    <row r="25" spans="1:10" ht="15">
      <c r="A25" s="49">
        <v>1993</v>
      </c>
      <c r="B25" s="73">
        <v>32.03573531</v>
      </c>
      <c r="C25" s="74">
        <v>4741.09990305</v>
      </c>
      <c r="D25" s="75">
        <v>16699.36375346</v>
      </c>
      <c r="E25" s="73">
        <v>13.9691521</v>
      </c>
      <c r="F25" s="74">
        <v>12349.0567867</v>
      </c>
      <c r="G25" s="75">
        <v>20766.73663435</v>
      </c>
      <c r="H25" s="73">
        <v>3.40386611</v>
      </c>
      <c r="I25" s="74">
        <v>11301.73171745</v>
      </c>
      <c r="J25" s="74">
        <v>22769.15963989</v>
      </c>
    </row>
    <row r="26" spans="1:10" ht="15">
      <c r="A26" s="49">
        <v>1994</v>
      </c>
      <c r="B26" s="73">
        <v>30.66113977</v>
      </c>
      <c r="C26" s="74">
        <v>4575.44594595</v>
      </c>
      <c r="D26" s="75">
        <v>17223.50368919</v>
      </c>
      <c r="E26" s="73">
        <v>12.97822837</v>
      </c>
      <c r="F26" s="74">
        <v>11621.6327027</v>
      </c>
      <c r="G26" s="75">
        <v>20151.78909459</v>
      </c>
      <c r="H26" s="73">
        <v>3.46069228</v>
      </c>
      <c r="I26" s="74">
        <v>13177.28432432</v>
      </c>
      <c r="J26" s="74">
        <v>24168.26806081</v>
      </c>
    </row>
    <row r="27" spans="1:10" ht="15">
      <c r="A27" s="49">
        <v>1995</v>
      </c>
      <c r="B27" s="73">
        <v>30.45793318</v>
      </c>
      <c r="C27" s="74">
        <v>4886.69628197</v>
      </c>
      <c r="D27" s="75">
        <v>17514.54705574</v>
      </c>
      <c r="E27" s="73">
        <v>12.69088312</v>
      </c>
      <c r="F27" s="74">
        <v>11172.1288918</v>
      </c>
      <c r="G27" s="75">
        <v>20291.2976918</v>
      </c>
      <c r="H27" s="73">
        <v>3.78129652</v>
      </c>
      <c r="I27" s="74">
        <v>12637.47171148</v>
      </c>
      <c r="J27" s="74">
        <v>23475.088</v>
      </c>
    </row>
    <row r="28" spans="1:10" ht="15">
      <c r="A28" s="49">
        <v>1996</v>
      </c>
      <c r="B28" s="73">
        <v>31.64695182</v>
      </c>
      <c r="C28" s="74">
        <v>5444.98506701</v>
      </c>
      <c r="D28" s="75">
        <v>18020.30772176</v>
      </c>
      <c r="E28" s="73">
        <v>12.10590711</v>
      </c>
      <c r="F28" s="74">
        <v>12445.68015316</v>
      </c>
      <c r="G28" s="75">
        <v>21779.94026803</v>
      </c>
      <c r="H28" s="73">
        <v>2.88606563</v>
      </c>
      <c r="I28" s="74">
        <v>13666.48037652</v>
      </c>
      <c r="J28" s="74">
        <v>24966.2648628</v>
      </c>
    </row>
    <row r="29" spans="1:10" ht="15">
      <c r="A29" s="49">
        <v>1997</v>
      </c>
      <c r="B29" s="73">
        <v>29.52870645</v>
      </c>
      <c r="C29" s="74">
        <v>5153.72751092</v>
      </c>
      <c r="D29" s="75">
        <v>18060.57624454</v>
      </c>
      <c r="E29" s="73">
        <v>13.67418629</v>
      </c>
      <c r="F29" s="74">
        <v>12398.51659389</v>
      </c>
      <c r="G29" s="75">
        <v>21242.93257642</v>
      </c>
      <c r="H29" s="73">
        <v>3.7078288</v>
      </c>
      <c r="I29" s="74">
        <v>16137.08122271</v>
      </c>
      <c r="J29" s="74">
        <v>26289.64279476</v>
      </c>
    </row>
    <row r="30" spans="1:10" ht="15">
      <c r="A30" s="49">
        <v>1998</v>
      </c>
      <c r="B30" s="73">
        <v>31.09321933</v>
      </c>
      <c r="C30" s="74">
        <v>5317.62257669</v>
      </c>
      <c r="D30" s="75">
        <v>18325.02592638</v>
      </c>
      <c r="E30" s="73">
        <v>12.65176032</v>
      </c>
      <c r="F30" s="74">
        <v>12961.70503067</v>
      </c>
      <c r="G30" s="75">
        <v>21602.84171779</v>
      </c>
      <c r="H30" s="73">
        <v>3.49930524</v>
      </c>
      <c r="I30" s="74">
        <v>17456.75786503</v>
      </c>
      <c r="J30" s="74">
        <v>28671.54079141</v>
      </c>
    </row>
    <row r="31" spans="1:10" ht="15">
      <c r="A31" s="49">
        <v>1999</v>
      </c>
      <c r="B31" s="73">
        <v>32.91571366</v>
      </c>
      <c r="C31" s="74">
        <v>5704.16606498</v>
      </c>
      <c r="D31" s="75">
        <v>18668.92064982</v>
      </c>
      <c r="E31" s="73">
        <v>12.60440562</v>
      </c>
      <c r="F31" s="74">
        <v>13852.97472924</v>
      </c>
      <c r="G31" s="75">
        <v>22661.83689531</v>
      </c>
      <c r="H31" s="73">
        <v>2.84217087</v>
      </c>
      <c r="I31" s="74">
        <v>15482.05739471</v>
      </c>
      <c r="J31" s="74">
        <v>26076.18772563</v>
      </c>
    </row>
    <row r="32" spans="1:10" ht="15">
      <c r="A32" s="49">
        <v>2000</v>
      </c>
      <c r="B32" s="73">
        <v>29.69170329</v>
      </c>
      <c r="C32" s="74">
        <v>5970.37308585</v>
      </c>
      <c r="D32" s="75">
        <v>18751.684942</v>
      </c>
      <c r="E32" s="73">
        <v>13.3748294</v>
      </c>
      <c r="F32" s="74">
        <v>12097.8612529</v>
      </c>
      <c r="G32" s="75">
        <v>21747.34582367</v>
      </c>
      <c r="H32" s="73">
        <v>2.97605059</v>
      </c>
      <c r="I32" s="74">
        <v>14402.21577726</v>
      </c>
      <c r="J32" s="74">
        <v>26176.02717517</v>
      </c>
    </row>
    <row r="33" spans="1:10" ht="15">
      <c r="A33" s="49">
        <v>2001</v>
      </c>
      <c r="B33" s="73">
        <v>30.08910485</v>
      </c>
      <c r="C33" s="74">
        <v>5820.5841573</v>
      </c>
      <c r="D33" s="75">
        <v>18914.99635955</v>
      </c>
      <c r="E33" s="73">
        <v>13.06010771</v>
      </c>
      <c r="F33" s="74">
        <v>12054.5692809</v>
      </c>
      <c r="G33" s="75">
        <v>21278.73685393</v>
      </c>
      <c r="H33" s="73">
        <v>2.95599887</v>
      </c>
      <c r="I33" s="74">
        <v>15217.21348315</v>
      </c>
      <c r="J33" s="74">
        <v>27467.07033708</v>
      </c>
    </row>
    <row r="34" spans="1:10" ht="15">
      <c r="A34" s="49">
        <v>2002</v>
      </c>
      <c r="B34" s="73">
        <v>30.64619032</v>
      </c>
      <c r="C34" s="74">
        <v>5631.13027237</v>
      </c>
      <c r="D34" s="75">
        <v>18579.71859922</v>
      </c>
      <c r="E34" s="73">
        <v>12.82541405</v>
      </c>
      <c r="F34" s="74">
        <v>12986.22957198</v>
      </c>
      <c r="G34" s="75">
        <v>22238.44762646</v>
      </c>
      <c r="H34" s="73">
        <v>2.79854386</v>
      </c>
      <c r="I34" s="74">
        <v>13550.84824903</v>
      </c>
      <c r="J34" s="74">
        <v>25520.76420233</v>
      </c>
    </row>
    <row r="35" spans="1:10" ht="15">
      <c r="A35" s="49">
        <v>2003</v>
      </c>
      <c r="B35" s="73">
        <v>31.14691633</v>
      </c>
      <c r="C35" s="74">
        <v>5912.7613718</v>
      </c>
      <c r="D35" s="75">
        <v>19266.85334785</v>
      </c>
      <c r="E35" s="73">
        <v>12.26520288</v>
      </c>
      <c r="F35" s="74">
        <v>14007.78878606</v>
      </c>
      <c r="G35" s="75">
        <v>23235.72683723</v>
      </c>
      <c r="H35" s="73">
        <v>3.40500556</v>
      </c>
      <c r="I35" s="74">
        <v>17912.76709853</v>
      </c>
      <c r="J35" s="74">
        <v>28688.93443658</v>
      </c>
    </row>
    <row r="36" spans="1:10" ht="15">
      <c r="A36" s="49">
        <v>2004</v>
      </c>
      <c r="B36" s="73">
        <v>31.31190823</v>
      </c>
      <c r="C36" s="74">
        <v>5997.04206642</v>
      </c>
      <c r="D36" s="75">
        <v>19141.74915129</v>
      </c>
      <c r="E36" s="73">
        <v>12.82755864</v>
      </c>
      <c r="F36" s="74">
        <v>14278.67158672</v>
      </c>
      <c r="G36" s="75">
        <v>23274.23468635</v>
      </c>
      <c r="H36" s="73">
        <v>2.99191007</v>
      </c>
      <c r="I36" s="74">
        <v>13836.03276753</v>
      </c>
      <c r="J36" s="74">
        <v>26170.42523985</v>
      </c>
    </row>
    <row r="37" spans="1:10" ht="15">
      <c r="A37" s="49">
        <v>2005</v>
      </c>
      <c r="B37" s="73">
        <v>31.20409042</v>
      </c>
      <c r="C37" s="74">
        <v>6113.64265296</v>
      </c>
      <c r="D37" s="75">
        <v>19276.31064267</v>
      </c>
      <c r="E37" s="73">
        <v>13.82733936</v>
      </c>
      <c r="F37" s="74">
        <v>13926.29305913</v>
      </c>
      <c r="G37" s="75">
        <v>23422.28413882</v>
      </c>
      <c r="H37" s="73">
        <v>3.0737183</v>
      </c>
      <c r="I37" s="74">
        <v>14784.50086889</v>
      </c>
      <c r="J37" s="74">
        <v>26429.78317738</v>
      </c>
    </row>
    <row r="38" spans="1:10" ht="15">
      <c r="A38" s="49">
        <v>2006</v>
      </c>
      <c r="B38" s="73">
        <v>31.67094707</v>
      </c>
      <c r="C38" s="74">
        <v>6007.38689009</v>
      </c>
      <c r="D38" s="75">
        <v>19203.61342533</v>
      </c>
      <c r="E38" s="73">
        <v>13.36769677</v>
      </c>
      <c r="F38" s="74">
        <v>13238.50073928</v>
      </c>
      <c r="G38" s="75">
        <v>22241.79372104</v>
      </c>
      <c r="H38" s="73">
        <v>2.65446253</v>
      </c>
      <c r="I38" s="74">
        <v>13647.33679152</v>
      </c>
      <c r="J38" s="74">
        <v>26688.37249877</v>
      </c>
    </row>
    <row r="39" spans="1:10" ht="15">
      <c r="A39" s="49">
        <v>2007</v>
      </c>
      <c r="B39" s="73">
        <v>31.30415322</v>
      </c>
      <c r="C39" s="74">
        <v>5941.19301951</v>
      </c>
      <c r="D39" s="75">
        <v>19416.13079788</v>
      </c>
      <c r="E39" s="73">
        <v>12.70029984</v>
      </c>
      <c r="F39" s="74">
        <v>14300.46459837</v>
      </c>
      <c r="G39" s="75">
        <v>24252.2879166</v>
      </c>
      <c r="H39" s="73">
        <v>2.34360046</v>
      </c>
      <c r="I39" s="74">
        <v>16569.03830057</v>
      </c>
      <c r="J39" s="74">
        <v>27866.40533328</v>
      </c>
    </row>
    <row r="40" spans="1:10" ht="15">
      <c r="A40" s="49">
        <v>2008</v>
      </c>
      <c r="B40" s="73">
        <v>30.46482974</v>
      </c>
      <c r="C40" s="74">
        <v>6189.39286612</v>
      </c>
      <c r="D40" s="75">
        <v>19718.37410598</v>
      </c>
      <c r="E40" s="73">
        <v>13.55682291</v>
      </c>
      <c r="F40" s="74">
        <v>13629.0430912</v>
      </c>
      <c r="G40" s="75">
        <v>24057.13850513</v>
      </c>
      <c r="H40" s="73">
        <v>3.11000557</v>
      </c>
      <c r="I40" s="74">
        <v>13437.17191235</v>
      </c>
      <c r="J40" s="74">
        <v>26079.0068414</v>
      </c>
    </row>
    <row r="41" spans="1:10" ht="15">
      <c r="A41" s="49">
        <v>2009</v>
      </c>
      <c r="B41" s="73">
        <v>30.92306714</v>
      </c>
      <c r="C41" s="74">
        <v>6278.97984636</v>
      </c>
      <c r="D41" s="75">
        <v>20600.28637925</v>
      </c>
      <c r="E41" s="73">
        <v>13.11021214</v>
      </c>
      <c r="F41" s="74">
        <v>15496.52226081</v>
      </c>
      <c r="G41" s="75">
        <v>25799.28169203</v>
      </c>
      <c r="H41" s="73">
        <v>3.05307348</v>
      </c>
      <c r="I41" s="74">
        <v>15069.55163125</v>
      </c>
      <c r="J41" s="74">
        <v>28248.08383211</v>
      </c>
    </row>
    <row r="42" spans="1:10" ht="15">
      <c r="A42" s="49">
        <v>2010</v>
      </c>
      <c r="B42" s="73">
        <v>28.25078342</v>
      </c>
      <c r="C42" s="74">
        <v>6213.52969513</v>
      </c>
      <c r="D42" s="75">
        <v>20926.13242493</v>
      </c>
      <c r="E42" s="73">
        <v>14.55322672</v>
      </c>
      <c r="F42" s="74">
        <v>14912.47126832</v>
      </c>
      <c r="G42" s="75">
        <v>25319.09791939</v>
      </c>
      <c r="H42" s="73">
        <v>3.19491525</v>
      </c>
      <c r="I42" s="74">
        <v>15098.87715918</v>
      </c>
      <c r="J42" s="74">
        <v>27140.69770835</v>
      </c>
    </row>
    <row r="43" spans="1:10" ht="15">
      <c r="A43" s="53">
        <v>2011</v>
      </c>
      <c r="B43" s="76">
        <v>29.81398948</v>
      </c>
      <c r="C43" s="77">
        <v>6576</v>
      </c>
      <c r="D43" s="78">
        <v>20837</v>
      </c>
      <c r="E43" s="76">
        <v>14.46484264</v>
      </c>
      <c r="F43" s="77">
        <v>14400</v>
      </c>
      <c r="G43" s="78">
        <v>25391</v>
      </c>
      <c r="H43" s="76">
        <v>3.43896528</v>
      </c>
      <c r="I43" s="77">
        <v>15716</v>
      </c>
      <c r="J43" s="77">
        <v>28613</v>
      </c>
    </row>
    <row r="44" spans="1:10" ht="15">
      <c r="A44" s="160" t="s">
        <v>131</v>
      </c>
      <c r="B44" s="160"/>
      <c r="C44" s="160"/>
      <c r="D44" s="160"/>
      <c r="E44" s="160"/>
      <c r="F44" s="160"/>
      <c r="G44" s="160"/>
      <c r="H44" s="160"/>
      <c r="I44" s="160"/>
      <c r="J44" s="160"/>
    </row>
    <row r="45" spans="1:10" ht="36" customHeight="1">
      <c r="A45" s="164" t="s">
        <v>790</v>
      </c>
      <c r="B45" s="164"/>
      <c r="C45" s="164"/>
      <c r="D45" s="164"/>
      <c r="E45" s="164"/>
      <c r="F45" s="164"/>
      <c r="G45" s="164"/>
      <c r="H45" s="164"/>
      <c r="I45" s="164"/>
      <c r="J45" s="164"/>
    </row>
    <row r="46" spans="1:10" ht="17.25">
      <c r="A46" s="164" t="s">
        <v>132</v>
      </c>
      <c r="B46" s="164"/>
      <c r="C46" s="164"/>
      <c r="D46" s="164"/>
      <c r="E46" s="164"/>
      <c r="F46" s="164"/>
      <c r="G46" s="164"/>
      <c r="H46" s="164"/>
      <c r="I46" s="164"/>
      <c r="J46" s="164"/>
    </row>
    <row r="47" spans="1:10" ht="15">
      <c r="A47" s="155" t="s">
        <v>98</v>
      </c>
      <c r="B47" s="155"/>
      <c r="C47" s="155"/>
      <c r="D47" s="155"/>
      <c r="E47" s="155"/>
      <c r="F47" s="155"/>
      <c r="G47" s="155"/>
      <c r="H47" s="155"/>
      <c r="I47" s="155"/>
      <c r="J47" s="155"/>
    </row>
    <row r="53" ht="17.25">
      <c r="A53" s="79"/>
    </row>
  </sheetData>
  <sheetProtection/>
  <mergeCells count="8">
    <mergeCell ref="A45:J45"/>
    <mergeCell ref="A46:J46"/>
    <mergeCell ref="A47:J47"/>
    <mergeCell ref="A3:J3"/>
    <mergeCell ref="C5:D5"/>
    <mergeCell ref="F5:G5"/>
    <mergeCell ref="I5:J5"/>
    <mergeCell ref="A44:J44"/>
  </mergeCells>
  <printOptions/>
  <pageMargins left="0.7" right="0.7" top="0.75" bottom="0.75" header="0.3" footer="0.3"/>
  <pageSetup fitToHeight="1" fitToWidth="1" horizontalDpi="600" verticalDpi="600" orientation="portrait" scale="77"/>
</worksheet>
</file>

<file path=xl/worksheets/sheet11.xml><?xml version="1.0" encoding="utf-8"?>
<worksheet xmlns="http://schemas.openxmlformats.org/spreadsheetml/2006/main" xmlns:r="http://schemas.openxmlformats.org/officeDocument/2006/relationships">
  <sheetPr>
    <pageSetUpPr fitToPage="1"/>
  </sheetPr>
  <dimension ref="A1:J48"/>
  <sheetViews>
    <sheetView zoomScaleSheetLayoutView="100" zoomScalePageLayoutView="0" workbookViewId="0" topLeftCell="A28">
      <selection activeCell="A45" sqref="A45:J45"/>
    </sheetView>
  </sheetViews>
  <sheetFormatPr defaultColWidth="8.57421875" defaultRowHeight="15"/>
  <cols>
    <col min="1" max="1" width="9.57421875" style="31" customWidth="1"/>
    <col min="2" max="2" width="13.00390625" style="31" customWidth="1"/>
    <col min="3" max="3" width="9.57421875" style="31" customWidth="1"/>
    <col min="4" max="4" width="13.00390625" style="60" customWidth="1"/>
    <col min="5" max="5" width="13.00390625" style="31" customWidth="1"/>
    <col min="6" max="6" width="9.57421875" style="31" customWidth="1"/>
    <col min="7" max="7" width="13.00390625" style="60" customWidth="1"/>
    <col min="8" max="8" width="13.00390625" style="31" customWidth="1"/>
    <col min="9" max="9" width="9.57421875" style="31" customWidth="1"/>
    <col min="10" max="10" width="13.00390625" style="61" customWidth="1"/>
    <col min="11" max="16384" width="8.57421875" style="31" customWidth="1"/>
  </cols>
  <sheetData>
    <row r="1" spans="1:4" ht="15">
      <c r="A1" s="2" t="s">
        <v>39</v>
      </c>
      <c r="B1" s="2"/>
      <c r="C1" s="2"/>
      <c r="D1" s="3"/>
    </row>
    <row r="2" spans="1:4" ht="17.25">
      <c r="A2" s="2" t="s">
        <v>182</v>
      </c>
      <c r="B2" s="2"/>
      <c r="C2" s="2"/>
      <c r="D2" s="3"/>
    </row>
    <row r="3" spans="1:10" ht="15" customHeight="1">
      <c r="A3" s="165" t="s">
        <v>183</v>
      </c>
      <c r="B3" s="165"/>
      <c r="C3" s="165"/>
      <c r="D3" s="165"/>
      <c r="E3" s="165"/>
      <c r="F3" s="165"/>
      <c r="G3" s="165"/>
      <c r="H3" s="165"/>
      <c r="I3" s="165"/>
      <c r="J3" s="165"/>
    </row>
    <row r="4" spans="1:10" ht="30">
      <c r="A4" s="80"/>
      <c r="B4" s="62" t="s">
        <v>14</v>
      </c>
      <c r="C4" s="63"/>
      <c r="D4" s="64"/>
      <c r="E4" s="62" t="s">
        <v>8</v>
      </c>
      <c r="F4" s="63"/>
      <c r="G4" s="65"/>
      <c r="H4" s="63" t="s">
        <v>15</v>
      </c>
      <c r="I4" s="63"/>
      <c r="J4" s="66"/>
    </row>
    <row r="5" spans="1:10" ht="15">
      <c r="A5" s="49"/>
      <c r="B5" s="67"/>
      <c r="C5" s="162" t="s">
        <v>9</v>
      </c>
      <c r="D5" s="166"/>
      <c r="E5" s="67"/>
      <c r="F5" s="167" t="s">
        <v>9</v>
      </c>
      <c r="G5" s="168"/>
      <c r="H5" s="68"/>
      <c r="I5" s="167" t="s">
        <v>9</v>
      </c>
      <c r="J5" s="169"/>
    </row>
    <row r="6" spans="1:10" ht="62.25">
      <c r="A6" s="69" t="s">
        <v>0</v>
      </c>
      <c r="B6" s="70" t="s">
        <v>10</v>
      </c>
      <c r="C6" s="71" t="s">
        <v>11</v>
      </c>
      <c r="D6" s="72" t="s">
        <v>12</v>
      </c>
      <c r="E6" s="70" t="s">
        <v>10</v>
      </c>
      <c r="F6" s="71" t="s">
        <v>11</v>
      </c>
      <c r="G6" s="72" t="s">
        <v>12</v>
      </c>
      <c r="H6" s="70" t="s">
        <v>10</v>
      </c>
      <c r="I6" s="116" t="s">
        <v>142</v>
      </c>
      <c r="J6" s="117" t="s">
        <v>143</v>
      </c>
    </row>
    <row r="7" spans="1:10" ht="15">
      <c r="A7" s="49">
        <v>1975</v>
      </c>
      <c r="B7" s="25">
        <f>1.76159909/100</f>
        <v>0.0176159909</v>
      </c>
      <c r="C7" s="114">
        <v>1442.34673507</v>
      </c>
      <c r="D7" s="115">
        <v>6369.48740672</v>
      </c>
      <c r="E7" s="25">
        <f>1.54831808/100</f>
        <v>0.015483180800000001</v>
      </c>
      <c r="F7" s="114">
        <v>3284.76044776</v>
      </c>
      <c r="G7" s="115">
        <v>6316.84701493</v>
      </c>
      <c r="H7" s="25">
        <f>0.11538167/100</f>
        <v>0.0011538167</v>
      </c>
      <c r="I7" s="114"/>
      <c r="J7" s="114"/>
    </row>
    <row r="8" spans="1:10" ht="15">
      <c r="A8" s="49">
        <v>1976</v>
      </c>
      <c r="B8" s="73">
        <v>1.70182688</v>
      </c>
      <c r="C8" s="74">
        <v>1239.88140845</v>
      </c>
      <c r="D8" s="75">
        <v>7312.12112676</v>
      </c>
      <c r="E8" s="73">
        <v>4.39904664</v>
      </c>
      <c r="F8" s="74">
        <v>3536.84119718</v>
      </c>
      <c r="G8" s="75">
        <v>6914.72323944</v>
      </c>
      <c r="H8" s="73">
        <v>0</v>
      </c>
      <c r="I8" s="74"/>
      <c r="J8" s="74"/>
    </row>
    <row r="9" spans="1:10" ht="15">
      <c r="A9" s="49">
        <v>1977</v>
      </c>
      <c r="B9" s="73">
        <v>1.87465644</v>
      </c>
      <c r="C9" s="74">
        <v>974.2860626</v>
      </c>
      <c r="D9" s="75">
        <v>7294.13019769</v>
      </c>
      <c r="E9" s="73">
        <v>3.52839545</v>
      </c>
      <c r="F9" s="74">
        <v>3066.02617792</v>
      </c>
      <c r="G9" s="75">
        <v>7206.74194399</v>
      </c>
      <c r="H9" s="73">
        <v>0.29380095</v>
      </c>
      <c r="I9" s="74"/>
      <c r="J9" s="74"/>
    </row>
    <row r="10" spans="1:10" ht="15">
      <c r="A10" s="49">
        <v>1978</v>
      </c>
      <c r="B10" s="73">
        <v>2.48536253</v>
      </c>
      <c r="C10" s="74">
        <v>1620.21312883</v>
      </c>
      <c r="D10" s="75">
        <v>7259.80113497</v>
      </c>
      <c r="E10" s="73">
        <v>4.14595557</v>
      </c>
      <c r="F10" s="74">
        <v>3572.77766871</v>
      </c>
      <c r="G10" s="75">
        <v>6503.35547546</v>
      </c>
      <c r="H10" s="73">
        <v>0</v>
      </c>
      <c r="I10" s="74"/>
      <c r="J10" s="74"/>
    </row>
    <row r="11" spans="1:10" ht="15">
      <c r="A11" s="49">
        <v>1979</v>
      </c>
      <c r="B11" s="73">
        <v>3.61445179</v>
      </c>
      <c r="C11" s="74">
        <v>1320.61419087</v>
      </c>
      <c r="D11" s="75">
        <v>6968.34721992</v>
      </c>
      <c r="E11" s="73">
        <v>3.72580443</v>
      </c>
      <c r="F11" s="74">
        <v>3918.91480636</v>
      </c>
      <c r="G11" s="75">
        <v>6244.03872752</v>
      </c>
      <c r="H11" s="73">
        <v>0</v>
      </c>
      <c r="I11" s="74"/>
      <c r="J11" s="74"/>
    </row>
    <row r="12" spans="1:10" ht="15">
      <c r="A12" s="49">
        <v>1980</v>
      </c>
      <c r="B12" s="73">
        <v>3.38291485</v>
      </c>
      <c r="C12" s="74">
        <v>1572.13871826</v>
      </c>
      <c r="D12" s="75">
        <v>7440.36483676</v>
      </c>
      <c r="E12" s="73">
        <v>3.01962664</v>
      </c>
      <c r="F12" s="74">
        <v>3275.28899637</v>
      </c>
      <c r="G12" s="75">
        <v>6665.21310762</v>
      </c>
      <c r="H12" s="73">
        <v>0.09183669</v>
      </c>
      <c r="I12" s="74"/>
      <c r="J12" s="74"/>
    </row>
    <row r="13" spans="1:10" ht="15">
      <c r="A13" s="49">
        <v>1981</v>
      </c>
      <c r="B13" s="73">
        <v>3.49909166</v>
      </c>
      <c r="C13" s="74">
        <v>1350.34573951</v>
      </c>
      <c r="D13" s="75">
        <v>7089.31513245</v>
      </c>
      <c r="E13" s="73">
        <v>3.11250154</v>
      </c>
      <c r="F13" s="74">
        <v>2959.7984106</v>
      </c>
      <c r="G13" s="75">
        <v>7235.06278146</v>
      </c>
      <c r="H13" s="73">
        <v>0.25174095</v>
      </c>
      <c r="I13" s="74"/>
      <c r="J13" s="74"/>
    </row>
    <row r="14" spans="1:10" ht="15">
      <c r="A14" s="49">
        <v>1982</v>
      </c>
      <c r="B14" s="73">
        <v>4.58198175</v>
      </c>
      <c r="C14" s="74">
        <v>1396.2185567</v>
      </c>
      <c r="D14" s="75">
        <v>6618.07595876</v>
      </c>
      <c r="E14" s="73">
        <v>2.86249557</v>
      </c>
      <c r="F14" s="74">
        <v>2443.38247423</v>
      </c>
      <c r="G14" s="75">
        <v>7327.82039175</v>
      </c>
      <c r="H14" s="73">
        <v>0</v>
      </c>
      <c r="I14" s="74"/>
      <c r="J14" s="74"/>
    </row>
    <row r="15" spans="1:10" ht="15">
      <c r="A15" s="49">
        <v>1983</v>
      </c>
      <c r="B15" s="73">
        <v>4.56192535</v>
      </c>
      <c r="C15" s="74">
        <v>1361.13768844</v>
      </c>
      <c r="D15" s="75">
        <v>6805.68844221</v>
      </c>
      <c r="E15" s="73">
        <v>3.48679772</v>
      </c>
      <c r="F15" s="74">
        <v>3715.90588945</v>
      </c>
      <c r="G15" s="75">
        <v>7214.02974874</v>
      </c>
      <c r="H15" s="73">
        <v>0.17437394</v>
      </c>
      <c r="I15" s="74"/>
      <c r="J15" s="74"/>
    </row>
    <row r="16" spans="1:10" ht="15">
      <c r="A16" s="49">
        <v>1984</v>
      </c>
      <c r="B16" s="73">
        <v>4.85021319</v>
      </c>
      <c r="C16" s="74">
        <v>914.20675024</v>
      </c>
      <c r="D16" s="75">
        <v>7444.25496625</v>
      </c>
      <c r="E16" s="73">
        <v>3.14142842</v>
      </c>
      <c r="F16" s="74">
        <v>3047.35583414</v>
      </c>
      <c r="G16" s="75">
        <v>7618.38958534</v>
      </c>
      <c r="H16" s="73">
        <v>0</v>
      </c>
      <c r="I16" s="74"/>
      <c r="J16" s="74"/>
    </row>
    <row r="17" spans="1:10" ht="15">
      <c r="A17" s="49">
        <v>1985</v>
      </c>
      <c r="B17" s="73">
        <v>4.6238458</v>
      </c>
      <c r="C17" s="74">
        <v>990.15598513</v>
      </c>
      <c r="D17" s="75">
        <v>8058.65300186</v>
      </c>
      <c r="E17" s="73">
        <v>4.02456459</v>
      </c>
      <c r="F17" s="74">
        <v>3171.85561338</v>
      </c>
      <c r="G17" s="75">
        <v>7552.03717472</v>
      </c>
      <c r="H17" s="73">
        <v>0.10160637</v>
      </c>
      <c r="I17" s="74"/>
      <c r="J17" s="74"/>
    </row>
    <row r="18" spans="1:10" ht="15">
      <c r="A18" s="49">
        <v>1986</v>
      </c>
      <c r="B18" s="73">
        <v>5.62878364</v>
      </c>
      <c r="C18" s="74">
        <v>1236.83287671</v>
      </c>
      <c r="D18" s="75">
        <v>7319.98924201</v>
      </c>
      <c r="E18" s="73">
        <v>3.00705277</v>
      </c>
      <c r="F18" s="74">
        <v>3759.97194521</v>
      </c>
      <c r="G18" s="75">
        <v>7921.91457534</v>
      </c>
      <c r="H18" s="73">
        <v>0</v>
      </c>
      <c r="I18" s="74"/>
      <c r="J18" s="74"/>
    </row>
    <row r="19" spans="1:10" ht="15">
      <c r="A19" s="49">
        <v>1987</v>
      </c>
      <c r="B19" s="73">
        <v>6.26844707</v>
      </c>
      <c r="C19" s="74">
        <v>1342.39955947</v>
      </c>
      <c r="D19" s="75">
        <v>7159.46431718</v>
      </c>
      <c r="E19" s="73">
        <v>3.66938614</v>
      </c>
      <c r="F19" s="74">
        <v>3174.02918062</v>
      </c>
      <c r="G19" s="75">
        <v>7171.39675771</v>
      </c>
      <c r="H19" s="73">
        <v>0.07119332</v>
      </c>
      <c r="I19" s="74"/>
      <c r="J19" s="74"/>
    </row>
    <row r="20" spans="1:10" ht="15">
      <c r="A20" s="49">
        <v>1988</v>
      </c>
      <c r="B20" s="73">
        <v>6.37978515</v>
      </c>
      <c r="C20" s="74">
        <v>1032.96508475</v>
      </c>
      <c r="D20" s="75">
        <v>7919.39898305</v>
      </c>
      <c r="E20" s="73">
        <v>3.40768432</v>
      </c>
      <c r="F20" s="74">
        <v>1976.02394915</v>
      </c>
      <c r="G20" s="75">
        <v>6913.21447458</v>
      </c>
      <c r="H20" s="73">
        <v>0.23127791</v>
      </c>
      <c r="I20" s="74"/>
      <c r="J20" s="74"/>
    </row>
    <row r="21" spans="1:10" ht="15">
      <c r="A21" s="49">
        <v>1989</v>
      </c>
      <c r="B21" s="73">
        <v>5.80072316</v>
      </c>
      <c r="C21" s="74">
        <v>1091.32312651</v>
      </c>
      <c r="D21" s="75">
        <v>7571.05419017</v>
      </c>
      <c r="E21" s="73">
        <v>4.06022115</v>
      </c>
      <c r="F21" s="74">
        <v>3092.08219178</v>
      </c>
      <c r="G21" s="75">
        <v>7661.08834811</v>
      </c>
      <c r="H21" s="73">
        <v>0.42866518</v>
      </c>
      <c r="I21" s="74"/>
      <c r="J21" s="74"/>
    </row>
    <row r="22" spans="1:10" ht="15">
      <c r="A22" s="49">
        <v>1990</v>
      </c>
      <c r="B22" s="73">
        <v>5.93723668</v>
      </c>
      <c r="C22" s="74">
        <v>1042.59584296</v>
      </c>
      <c r="D22" s="75">
        <v>7704.78327945</v>
      </c>
      <c r="E22" s="73">
        <v>3.4624238</v>
      </c>
      <c r="F22" s="74">
        <v>2689.89727483</v>
      </c>
      <c r="G22" s="75">
        <v>7718.68455735</v>
      </c>
      <c r="H22" s="73">
        <v>0.31281679</v>
      </c>
      <c r="I22" s="74"/>
      <c r="J22" s="74"/>
    </row>
    <row r="23" spans="1:10" ht="15">
      <c r="A23" s="49">
        <v>1991</v>
      </c>
      <c r="B23" s="73">
        <v>7.30556044</v>
      </c>
      <c r="C23" s="74">
        <v>1583.37344118</v>
      </c>
      <c r="D23" s="75">
        <v>7478.70097059</v>
      </c>
      <c r="E23" s="73">
        <v>3.6505887</v>
      </c>
      <c r="F23" s="74">
        <v>2648.91405882</v>
      </c>
      <c r="G23" s="75">
        <v>7176.63182353</v>
      </c>
      <c r="H23" s="73">
        <v>0.27751427</v>
      </c>
      <c r="I23" s="74"/>
      <c r="J23" s="74"/>
    </row>
    <row r="24" spans="1:10" ht="15">
      <c r="A24" s="49">
        <v>1992</v>
      </c>
      <c r="B24" s="73">
        <v>6.27626143</v>
      </c>
      <c r="C24" s="74">
        <v>1207.5</v>
      </c>
      <c r="D24" s="75">
        <v>7116.2</v>
      </c>
      <c r="E24" s="73">
        <v>2.8465837</v>
      </c>
      <c r="F24" s="74">
        <v>1758.12</v>
      </c>
      <c r="G24" s="75">
        <v>7728</v>
      </c>
      <c r="H24" s="73">
        <v>0.31498631</v>
      </c>
      <c r="I24" s="74"/>
      <c r="J24" s="74"/>
    </row>
    <row r="25" spans="1:10" ht="15">
      <c r="A25" s="49">
        <v>1993</v>
      </c>
      <c r="B25" s="73">
        <v>7.40578347</v>
      </c>
      <c r="C25" s="74">
        <v>1406.85457064</v>
      </c>
      <c r="D25" s="75">
        <v>7350.81513158</v>
      </c>
      <c r="E25" s="73">
        <v>2.3339611</v>
      </c>
      <c r="F25" s="74">
        <v>2243.93304017</v>
      </c>
      <c r="G25" s="75">
        <v>7728.32110803</v>
      </c>
      <c r="H25" s="73">
        <v>0.405217</v>
      </c>
      <c r="I25" s="74"/>
      <c r="J25" s="74"/>
    </row>
    <row r="26" spans="1:10" ht="15">
      <c r="A26" s="49">
        <v>1994</v>
      </c>
      <c r="B26" s="73">
        <v>6.59461272</v>
      </c>
      <c r="C26" s="74">
        <v>1409.23735135</v>
      </c>
      <c r="D26" s="75">
        <v>8072.6117973</v>
      </c>
      <c r="E26" s="73">
        <v>1.77518706</v>
      </c>
      <c r="F26" s="74">
        <v>3550.54605405</v>
      </c>
      <c r="G26" s="75">
        <v>7625.74324324</v>
      </c>
      <c r="H26" s="73">
        <v>0.24217609</v>
      </c>
      <c r="I26" s="74"/>
      <c r="J26" s="74"/>
    </row>
    <row r="27" spans="1:10" ht="15">
      <c r="A27" s="49">
        <v>1995</v>
      </c>
      <c r="B27" s="73">
        <v>7.08772436</v>
      </c>
      <c r="C27" s="74">
        <v>1420.9384918</v>
      </c>
      <c r="D27" s="75">
        <v>8505.64900328</v>
      </c>
      <c r="E27" s="73">
        <v>3.08174563</v>
      </c>
      <c r="F27" s="74">
        <v>4085.19816393</v>
      </c>
      <c r="G27" s="75">
        <v>7935.05339016</v>
      </c>
      <c r="H27" s="73">
        <v>0</v>
      </c>
      <c r="I27" s="74"/>
      <c r="J27" s="74"/>
    </row>
    <row r="28" spans="1:10" ht="15">
      <c r="A28" s="49">
        <v>1996</v>
      </c>
      <c r="B28" s="73">
        <v>6.39873782</v>
      </c>
      <c r="C28" s="74">
        <v>1555.71001914</v>
      </c>
      <c r="D28" s="75">
        <v>7968.6924314</v>
      </c>
      <c r="E28" s="73">
        <v>2.96330101</v>
      </c>
      <c r="F28" s="74">
        <v>1797.70935546</v>
      </c>
      <c r="G28" s="75">
        <v>7225.40875558</v>
      </c>
      <c r="H28" s="73">
        <v>0</v>
      </c>
      <c r="I28" s="74"/>
      <c r="J28" s="74"/>
    </row>
    <row r="29" spans="1:10" ht="15">
      <c r="A29" s="49">
        <v>1997</v>
      </c>
      <c r="B29" s="73">
        <v>6.30525061</v>
      </c>
      <c r="C29" s="74">
        <v>1182.82270742</v>
      </c>
      <c r="D29" s="75">
        <v>8344.53257642</v>
      </c>
      <c r="E29" s="73">
        <v>2.66356442</v>
      </c>
      <c r="F29" s="74">
        <v>2441.68401747</v>
      </c>
      <c r="G29" s="75">
        <v>7322.23580786</v>
      </c>
      <c r="H29" s="73">
        <v>0.12773369</v>
      </c>
      <c r="I29" s="74"/>
      <c r="J29" s="74"/>
    </row>
    <row r="30" spans="1:10" ht="15">
      <c r="A30" s="49">
        <v>1998</v>
      </c>
      <c r="B30" s="73">
        <v>7.17575167</v>
      </c>
      <c r="C30" s="74">
        <v>1661.75705521</v>
      </c>
      <c r="D30" s="75">
        <v>8354.48359509</v>
      </c>
      <c r="E30" s="73">
        <v>2.74179845</v>
      </c>
      <c r="F30" s="74">
        <v>2658.81128834</v>
      </c>
      <c r="G30" s="75">
        <v>8308.78527607</v>
      </c>
      <c r="H30" s="73">
        <v>0.61936558</v>
      </c>
      <c r="I30" s="74"/>
      <c r="J30" s="74"/>
    </row>
    <row r="31" spans="1:10" ht="15">
      <c r="A31" s="49">
        <v>1999</v>
      </c>
      <c r="B31" s="73">
        <v>8.54125344</v>
      </c>
      <c r="C31" s="74">
        <v>1629.76173285</v>
      </c>
      <c r="D31" s="75">
        <v>8291.41281588</v>
      </c>
      <c r="E31" s="73">
        <v>1.9084606</v>
      </c>
      <c r="F31" s="74">
        <v>3552.88057762</v>
      </c>
      <c r="G31" s="75">
        <v>8148.80866426</v>
      </c>
      <c r="H31" s="73">
        <v>0.08249133</v>
      </c>
      <c r="I31" s="74"/>
      <c r="J31" s="74"/>
    </row>
    <row r="32" spans="1:10" ht="15">
      <c r="A32" s="49">
        <v>2000</v>
      </c>
      <c r="B32" s="73">
        <v>6.51581005</v>
      </c>
      <c r="C32" s="74">
        <v>1571.15081206</v>
      </c>
      <c r="D32" s="75">
        <v>8011.55984919</v>
      </c>
      <c r="E32" s="73">
        <v>3.11246924</v>
      </c>
      <c r="F32" s="74">
        <v>2199.61113689</v>
      </c>
      <c r="G32" s="75">
        <v>8531.34890951</v>
      </c>
      <c r="H32" s="73">
        <v>0</v>
      </c>
      <c r="I32" s="74"/>
      <c r="J32" s="74"/>
    </row>
    <row r="33" spans="1:10" ht="15">
      <c r="A33" s="49">
        <v>2001</v>
      </c>
      <c r="B33" s="73">
        <v>5.15756124</v>
      </c>
      <c r="C33" s="74">
        <v>1681.50208989</v>
      </c>
      <c r="D33" s="75">
        <v>8275.62793258</v>
      </c>
      <c r="E33" s="73">
        <v>3.99713746</v>
      </c>
      <c r="F33" s="74">
        <v>3195.61483146</v>
      </c>
      <c r="G33" s="75">
        <v>7989.03707865</v>
      </c>
      <c r="H33" s="73">
        <v>0.17559713</v>
      </c>
      <c r="I33" s="74"/>
      <c r="J33" s="74"/>
    </row>
    <row r="34" spans="1:10" ht="15">
      <c r="A34" s="49">
        <v>2002</v>
      </c>
      <c r="B34" s="73">
        <v>7.44017102</v>
      </c>
      <c r="C34" s="74">
        <v>1603.5170428</v>
      </c>
      <c r="D34" s="75">
        <v>7867.02023346</v>
      </c>
      <c r="E34" s="73">
        <v>2.0372328</v>
      </c>
      <c r="F34" s="74">
        <v>3984.95315175</v>
      </c>
      <c r="G34" s="75">
        <v>8141.80132296</v>
      </c>
      <c r="H34" s="73">
        <v>0</v>
      </c>
      <c r="I34" s="74"/>
      <c r="J34" s="74"/>
    </row>
    <row r="35" spans="1:10" ht="15">
      <c r="A35" s="49">
        <v>2003</v>
      </c>
      <c r="B35" s="73">
        <v>6.96206079</v>
      </c>
      <c r="C35" s="74">
        <v>1548.22928688</v>
      </c>
      <c r="D35" s="75">
        <v>8488.22850299</v>
      </c>
      <c r="E35" s="73">
        <v>2.63515236</v>
      </c>
      <c r="F35" s="74">
        <v>3133.32117583</v>
      </c>
      <c r="G35" s="75">
        <v>8539.83614589</v>
      </c>
      <c r="H35" s="73">
        <v>0.08994982</v>
      </c>
      <c r="I35" s="74"/>
      <c r="J35" s="74"/>
    </row>
    <row r="36" spans="1:10" ht="15">
      <c r="A36" s="49">
        <v>2004</v>
      </c>
      <c r="B36" s="73">
        <v>7.98979841</v>
      </c>
      <c r="C36" s="74">
        <v>1499.26051661</v>
      </c>
      <c r="D36" s="75">
        <v>8704.0402214</v>
      </c>
      <c r="E36" s="73">
        <v>2.09821276</v>
      </c>
      <c r="F36" s="74">
        <v>4807.15276753</v>
      </c>
      <c r="G36" s="75">
        <v>8338.74420664</v>
      </c>
      <c r="H36" s="73">
        <v>0.06506572</v>
      </c>
      <c r="I36" s="74"/>
      <c r="J36" s="74"/>
    </row>
    <row r="37" spans="1:10" ht="15">
      <c r="A37" s="49">
        <v>2005</v>
      </c>
      <c r="B37" s="73">
        <v>7.10299136</v>
      </c>
      <c r="C37" s="74">
        <v>1657.22887404</v>
      </c>
      <c r="D37" s="75">
        <v>8372.02317738</v>
      </c>
      <c r="E37" s="73">
        <v>2.75120159</v>
      </c>
      <c r="F37" s="74">
        <v>3481.57326478</v>
      </c>
      <c r="G37" s="75">
        <v>8145.72091517</v>
      </c>
      <c r="H37" s="73">
        <v>0.1415649</v>
      </c>
      <c r="I37" s="74"/>
      <c r="J37" s="74"/>
    </row>
    <row r="38" spans="1:10" ht="15">
      <c r="A38" s="49">
        <v>2006</v>
      </c>
      <c r="B38" s="73">
        <v>8.38504837</v>
      </c>
      <c r="C38" s="74">
        <v>1668.71858058</v>
      </c>
      <c r="D38" s="75">
        <v>7742.8542139</v>
      </c>
      <c r="E38" s="73">
        <v>3.89627161</v>
      </c>
      <c r="F38" s="74">
        <v>2485.27820601</v>
      </c>
      <c r="G38" s="75">
        <v>8533.82682109</v>
      </c>
      <c r="H38" s="73">
        <v>0.17338087</v>
      </c>
      <c r="I38" s="74"/>
      <c r="J38" s="74"/>
    </row>
    <row r="39" spans="1:10" ht="15">
      <c r="A39" s="49">
        <v>2007</v>
      </c>
      <c r="B39" s="73">
        <v>6.88764802</v>
      </c>
      <c r="C39" s="74">
        <v>1794.05828598</v>
      </c>
      <c r="D39" s="75">
        <v>8125.26397635</v>
      </c>
      <c r="E39" s="73">
        <v>2.42626844</v>
      </c>
      <c r="F39" s="74">
        <v>3510.11403778</v>
      </c>
      <c r="G39" s="75">
        <v>7979.00922477</v>
      </c>
      <c r="H39" s="73">
        <v>0</v>
      </c>
      <c r="I39" s="74"/>
      <c r="J39" s="74"/>
    </row>
    <row r="40" spans="1:10" ht="15">
      <c r="A40" s="49">
        <v>2008</v>
      </c>
      <c r="B40" s="73">
        <v>7.0698022</v>
      </c>
      <c r="C40" s="74">
        <v>1856.81785984</v>
      </c>
      <c r="D40" s="75">
        <v>8145.24101181</v>
      </c>
      <c r="E40" s="73">
        <v>2.57986892</v>
      </c>
      <c r="F40" s="74">
        <v>4951.5142929</v>
      </c>
      <c r="G40" s="75">
        <v>8259.2289971</v>
      </c>
      <c r="H40" s="73">
        <v>0.07129906</v>
      </c>
      <c r="I40" s="74"/>
      <c r="J40" s="74"/>
    </row>
    <row r="41" spans="1:10" ht="15">
      <c r="A41" s="49">
        <v>2009</v>
      </c>
      <c r="B41" s="73">
        <v>6.56332508</v>
      </c>
      <c r="C41" s="74">
        <v>1883.69395391</v>
      </c>
      <c r="D41" s="75">
        <v>9687.41940629</v>
      </c>
      <c r="E41" s="73">
        <v>1.97537709</v>
      </c>
      <c r="F41" s="74">
        <v>3767.38790781</v>
      </c>
      <c r="G41" s="75">
        <v>9003.01060303</v>
      </c>
      <c r="H41" s="73">
        <v>0.10618032</v>
      </c>
      <c r="I41" s="74"/>
      <c r="J41" s="74"/>
    </row>
    <row r="42" spans="1:10" ht="15">
      <c r="A42" s="49">
        <v>2010</v>
      </c>
      <c r="B42" s="73">
        <v>4.57640488</v>
      </c>
      <c r="C42" s="74">
        <v>1888.91302732</v>
      </c>
      <c r="D42" s="75">
        <v>8655.96465946</v>
      </c>
      <c r="E42" s="73">
        <v>2.77221533</v>
      </c>
      <c r="F42" s="74">
        <v>3373.94662446</v>
      </c>
      <c r="G42" s="75">
        <v>8148.52640103</v>
      </c>
      <c r="H42" s="73">
        <v>0.28065212</v>
      </c>
      <c r="I42" s="74"/>
      <c r="J42" s="74"/>
    </row>
    <row r="43" spans="1:10" ht="15">
      <c r="A43" s="53">
        <v>2011</v>
      </c>
      <c r="B43" s="76">
        <v>6.34376731</v>
      </c>
      <c r="C43" s="77">
        <v>1608</v>
      </c>
      <c r="D43" s="78">
        <v>9142</v>
      </c>
      <c r="E43" s="76">
        <v>2.45165355</v>
      </c>
      <c r="F43" s="77">
        <v>3100</v>
      </c>
      <c r="G43" s="78">
        <v>8628</v>
      </c>
      <c r="H43" s="76">
        <v>0.13184025</v>
      </c>
      <c r="I43" s="77"/>
      <c r="J43" s="77"/>
    </row>
    <row r="44" spans="1:10" ht="15">
      <c r="A44" s="160" t="s">
        <v>131</v>
      </c>
      <c r="B44" s="160"/>
      <c r="C44" s="160"/>
      <c r="D44" s="160"/>
      <c r="E44" s="160"/>
      <c r="F44" s="160"/>
      <c r="G44" s="160"/>
      <c r="H44" s="160"/>
      <c r="I44" s="160"/>
      <c r="J44" s="160"/>
    </row>
    <row r="45" spans="1:10" ht="36" customHeight="1">
      <c r="A45" s="164" t="s">
        <v>787</v>
      </c>
      <c r="B45" s="164"/>
      <c r="C45" s="164"/>
      <c r="D45" s="164"/>
      <c r="E45" s="164"/>
      <c r="F45" s="164"/>
      <c r="G45" s="164"/>
      <c r="H45" s="164"/>
      <c r="I45" s="164"/>
      <c r="J45" s="164"/>
    </row>
    <row r="46" spans="1:10" ht="17.25">
      <c r="A46" s="164" t="s">
        <v>132</v>
      </c>
      <c r="B46" s="164"/>
      <c r="C46" s="164"/>
      <c r="D46" s="164"/>
      <c r="E46" s="164"/>
      <c r="F46" s="164"/>
      <c r="G46" s="164"/>
      <c r="H46" s="164"/>
      <c r="I46" s="164"/>
      <c r="J46" s="164"/>
    </row>
    <row r="47" spans="1:10" ht="17.25">
      <c r="A47" s="170" t="s">
        <v>144</v>
      </c>
      <c r="B47" s="170"/>
      <c r="C47" s="170"/>
      <c r="D47" s="170"/>
      <c r="E47" s="170"/>
      <c r="F47" s="170"/>
      <c r="G47" s="170"/>
      <c r="H47" s="170"/>
      <c r="I47" s="170"/>
      <c r="J47" s="170"/>
    </row>
    <row r="48" spans="1:10" ht="15">
      <c r="A48" s="155" t="s">
        <v>98</v>
      </c>
      <c r="B48" s="155"/>
      <c r="C48" s="155"/>
      <c r="D48" s="155"/>
      <c r="E48" s="155"/>
      <c r="F48" s="155"/>
      <c r="G48" s="155"/>
      <c r="H48" s="155"/>
      <c r="I48" s="155"/>
      <c r="J48" s="155"/>
    </row>
  </sheetData>
  <sheetProtection/>
  <mergeCells count="9">
    <mergeCell ref="A45:J45"/>
    <mergeCell ref="A46:J46"/>
    <mergeCell ref="A48:J48"/>
    <mergeCell ref="A3:J3"/>
    <mergeCell ref="C5:D5"/>
    <mergeCell ref="F5:G5"/>
    <mergeCell ref="I5:J5"/>
    <mergeCell ref="A44:J44"/>
    <mergeCell ref="A47:J47"/>
  </mergeCells>
  <printOptions/>
  <pageMargins left="0.7" right="0.7" top="0.75" bottom="0.75" header="0.3" footer="0.3"/>
  <pageSetup fitToHeight="1" fitToWidth="1" horizontalDpi="600" verticalDpi="600" orientation="portrait" scale="77"/>
</worksheet>
</file>

<file path=xl/worksheets/sheet12.xml><?xml version="1.0" encoding="utf-8"?>
<worksheet xmlns="http://schemas.openxmlformats.org/spreadsheetml/2006/main" xmlns:r="http://schemas.openxmlformats.org/officeDocument/2006/relationships">
  <sheetPr>
    <pageSetUpPr fitToPage="1"/>
  </sheetPr>
  <dimension ref="A1:J48"/>
  <sheetViews>
    <sheetView zoomScaleSheetLayoutView="100" zoomScalePageLayoutView="0" workbookViewId="0" topLeftCell="A28">
      <selection activeCell="A47" sqref="A47:J47"/>
    </sheetView>
  </sheetViews>
  <sheetFormatPr defaultColWidth="8.57421875" defaultRowHeight="15"/>
  <cols>
    <col min="1" max="1" width="9.57421875" style="31" customWidth="1"/>
    <col min="2" max="2" width="13.00390625" style="31" customWidth="1"/>
    <col min="3" max="3" width="9.57421875" style="31" customWidth="1"/>
    <col min="4" max="4" width="13.00390625" style="60" customWidth="1"/>
    <col min="5" max="5" width="13.00390625" style="31" customWidth="1"/>
    <col min="6" max="6" width="9.57421875" style="31" customWidth="1"/>
    <col min="7" max="7" width="13.00390625" style="60" customWidth="1"/>
    <col min="8" max="8" width="13.00390625" style="31" customWidth="1"/>
    <col min="9" max="9" width="9.57421875" style="31" customWidth="1"/>
    <col min="10" max="10" width="13.00390625" style="61" customWidth="1"/>
    <col min="11" max="16384" width="8.57421875" style="31" customWidth="1"/>
  </cols>
  <sheetData>
    <row r="1" spans="1:4" ht="15">
      <c r="A1" s="2" t="s">
        <v>40</v>
      </c>
      <c r="B1" s="2"/>
      <c r="C1" s="2"/>
      <c r="D1" s="3"/>
    </row>
    <row r="2" spans="1:4" ht="17.25">
      <c r="A2" s="2" t="s">
        <v>184</v>
      </c>
      <c r="B2" s="2"/>
      <c r="C2" s="2"/>
      <c r="D2" s="3"/>
    </row>
    <row r="3" spans="1:10" ht="15" customHeight="1">
      <c r="A3" s="165" t="s">
        <v>183</v>
      </c>
      <c r="B3" s="165"/>
      <c r="C3" s="165"/>
      <c r="D3" s="165"/>
      <c r="E3" s="165"/>
      <c r="F3" s="165"/>
      <c r="G3" s="165"/>
      <c r="H3" s="165"/>
      <c r="I3" s="165"/>
      <c r="J3" s="165"/>
    </row>
    <row r="4" spans="1:10" ht="30">
      <c r="A4" s="80"/>
      <c r="B4" s="62" t="s">
        <v>14</v>
      </c>
      <c r="C4" s="63"/>
      <c r="D4" s="64"/>
      <c r="E4" s="62" t="s">
        <v>8</v>
      </c>
      <c r="F4" s="63"/>
      <c r="G4" s="65"/>
      <c r="H4" s="63" t="s">
        <v>15</v>
      </c>
      <c r="I4" s="63"/>
      <c r="J4" s="66"/>
    </row>
    <row r="5" spans="1:10" ht="15">
      <c r="A5" s="49"/>
      <c r="B5" s="67"/>
      <c r="C5" s="162" t="s">
        <v>9</v>
      </c>
      <c r="D5" s="166"/>
      <c r="E5" s="67"/>
      <c r="F5" s="167" t="s">
        <v>9</v>
      </c>
      <c r="G5" s="168"/>
      <c r="H5" s="68"/>
      <c r="I5" s="167" t="s">
        <v>9</v>
      </c>
      <c r="J5" s="169"/>
    </row>
    <row r="6" spans="1:10" ht="62.25">
      <c r="A6" s="69" t="s">
        <v>0</v>
      </c>
      <c r="B6" s="70" t="s">
        <v>10</v>
      </c>
      <c r="C6" s="71" t="s">
        <v>11</v>
      </c>
      <c r="D6" s="72" t="s">
        <v>12</v>
      </c>
      <c r="E6" s="70" t="s">
        <v>10</v>
      </c>
      <c r="F6" s="71" t="s">
        <v>11</v>
      </c>
      <c r="G6" s="72" t="s">
        <v>12</v>
      </c>
      <c r="H6" s="70" t="s">
        <v>10</v>
      </c>
      <c r="I6" s="116" t="s">
        <v>142</v>
      </c>
      <c r="J6" s="117" t="s">
        <v>143</v>
      </c>
    </row>
    <row r="7" spans="1:10" ht="15">
      <c r="A7" s="49">
        <v>1975</v>
      </c>
      <c r="B7" s="25">
        <f>6.83781317/100</f>
        <v>0.06837813170000001</v>
      </c>
      <c r="C7" s="11">
        <v>1996.12365672</v>
      </c>
      <c r="D7" s="12">
        <v>9690.0433209</v>
      </c>
      <c r="E7" s="25">
        <f>5.96184188/100</f>
        <v>0.059618418799999996</v>
      </c>
      <c r="F7" s="11">
        <v>3865.91037313</v>
      </c>
      <c r="G7" s="12">
        <v>9441.58067164</v>
      </c>
      <c r="H7" s="25">
        <v>0</v>
      </c>
      <c r="I7" s="11"/>
      <c r="J7" s="11"/>
    </row>
    <row r="8" spans="1:10" ht="15">
      <c r="A8" s="49">
        <v>1976</v>
      </c>
      <c r="B8" s="73">
        <v>8.26491377</v>
      </c>
      <c r="C8" s="74">
        <v>1311.41302817</v>
      </c>
      <c r="D8" s="75">
        <v>9819.70179577</v>
      </c>
      <c r="E8" s="73">
        <v>4.81373674</v>
      </c>
      <c r="F8" s="74">
        <v>4339.58492958</v>
      </c>
      <c r="G8" s="75">
        <v>9815.7278169</v>
      </c>
      <c r="H8" s="73">
        <v>0.11183699</v>
      </c>
      <c r="I8" s="74"/>
      <c r="J8" s="74"/>
    </row>
    <row r="9" spans="1:10" ht="15">
      <c r="A9" s="49">
        <v>1977</v>
      </c>
      <c r="B9" s="73">
        <v>8.23122014</v>
      </c>
      <c r="C9" s="74">
        <v>1874.19914333</v>
      </c>
      <c r="D9" s="75">
        <v>9910.19983526</v>
      </c>
      <c r="E9" s="73">
        <v>6.64710602</v>
      </c>
      <c r="F9" s="74">
        <v>4707.80975288</v>
      </c>
      <c r="G9" s="75">
        <v>9655.47237232</v>
      </c>
      <c r="H9" s="73">
        <v>0.30782496</v>
      </c>
      <c r="I9" s="74"/>
      <c r="J9" s="74"/>
    </row>
    <row r="10" spans="1:10" ht="15">
      <c r="A10" s="49">
        <v>1978</v>
      </c>
      <c r="B10" s="73">
        <v>8.17617988</v>
      </c>
      <c r="C10" s="74">
        <v>1488.65736196</v>
      </c>
      <c r="D10" s="75">
        <v>9793.98064417</v>
      </c>
      <c r="E10" s="73">
        <v>5.49771687</v>
      </c>
      <c r="F10" s="74">
        <v>4589.73836656</v>
      </c>
      <c r="G10" s="75">
        <v>9974.00432515</v>
      </c>
      <c r="H10" s="73">
        <v>0.11491043</v>
      </c>
      <c r="I10" s="74"/>
      <c r="J10" s="74"/>
    </row>
    <row r="11" spans="1:10" ht="15">
      <c r="A11" s="49">
        <v>1979</v>
      </c>
      <c r="B11" s="73">
        <v>9.76559544</v>
      </c>
      <c r="C11" s="74">
        <v>1554.76564315</v>
      </c>
      <c r="D11" s="75">
        <v>9973.29085754</v>
      </c>
      <c r="E11" s="73">
        <v>5.65270745</v>
      </c>
      <c r="F11" s="74">
        <v>4645.56481328</v>
      </c>
      <c r="G11" s="75">
        <v>9887.43532503</v>
      </c>
      <c r="H11" s="73">
        <v>0.14248808</v>
      </c>
      <c r="I11" s="74"/>
      <c r="J11" s="74"/>
    </row>
    <row r="12" spans="1:10" ht="15">
      <c r="A12" s="49">
        <v>1980</v>
      </c>
      <c r="B12" s="73">
        <v>8.92780796</v>
      </c>
      <c r="C12" s="74">
        <v>1637.64449819</v>
      </c>
      <c r="D12" s="75">
        <v>9840.87873035</v>
      </c>
      <c r="E12" s="73">
        <v>7.16346688</v>
      </c>
      <c r="F12" s="74">
        <v>3389.92411125</v>
      </c>
      <c r="G12" s="75">
        <v>9767.18472793</v>
      </c>
      <c r="H12" s="73">
        <v>0.34196829</v>
      </c>
      <c r="I12" s="74"/>
      <c r="J12" s="74"/>
    </row>
    <row r="13" spans="1:10" ht="15">
      <c r="A13" s="49">
        <v>1981</v>
      </c>
      <c r="B13" s="73">
        <v>11.78175247</v>
      </c>
      <c r="C13" s="74">
        <v>1121.13576159</v>
      </c>
      <c r="D13" s="75">
        <v>10142.54152318</v>
      </c>
      <c r="E13" s="73">
        <v>5.37856601</v>
      </c>
      <c r="F13" s="74">
        <v>4538.10842163</v>
      </c>
      <c r="G13" s="75">
        <v>9716.50993377</v>
      </c>
      <c r="H13" s="73">
        <v>0.10010975</v>
      </c>
      <c r="I13" s="74"/>
      <c r="J13" s="74"/>
    </row>
    <row r="14" spans="1:10" ht="15">
      <c r="A14" s="49">
        <v>1982</v>
      </c>
      <c r="B14" s="73">
        <v>12.18477378</v>
      </c>
      <c r="C14" s="74">
        <v>1406.69019588</v>
      </c>
      <c r="D14" s="75">
        <v>10522.83385567</v>
      </c>
      <c r="E14" s="73">
        <v>5.68527516</v>
      </c>
      <c r="F14" s="74">
        <v>5056.63820619</v>
      </c>
      <c r="G14" s="75">
        <v>10229.62795876</v>
      </c>
      <c r="H14" s="73">
        <v>0.15287333</v>
      </c>
      <c r="I14" s="74"/>
      <c r="J14" s="74"/>
    </row>
    <row r="15" spans="1:10" ht="15">
      <c r="A15" s="49">
        <v>1983</v>
      </c>
      <c r="B15" s="73">
        <v>12.97739521</v>
      </c>
      <c r="C15" s="74">
        <v>1592.53109548</v>
      </c>
      <c r="D15" s="75">
        <v>10780.21049246</v>
      </c>
      <c r="E15" s="73">
        <v>5.9304083</v>
      </c>
      <c r="F15" s="74">
        <v>4877.41005025</v>
      </c>
      <c r="G15" s="75">
        <v>10589.65121608</v>
      </c>
      <c r="H15" s="73">
        <v>0.13281787</v>
      </c>
      <c r="I15" s="74"/>
      <c r="J15" s="74"/>
    </row>
    <row r="16" spans="1:10" ht="15">
      <c r="A16" s="49">
        <v>1984</v>
      </c>
      <c r="B16" s="73">
        <v>15.31490231</v>
      </c>
      <c r="C16" s="74">
        <v>1632.512054</v>
      </c>
      <c r="D16" s="75">
        <v>11209.91610415</v>
      </c>
      <c r="E16" s="73">
        <v>7.970431</v>
      </c>
      <c r="F16" s="74">
        <v>4388.19240116</v>
      </c>
      <c r="G16" s="75">
        <v>11024.89807136</v>
      </c>
      <c r="H16" s="73">
        <v>0.56355157</v>
      </c>
      <c r="I16" s="74"/>
      <c r="J16" s="74"/>
    </row>
    <row r="17" spans="1:10" ht="15">
      <c r="A17" s="49">
        <v>1985</v>
      </c>
      <c r="B17" s="73">
        <v>14.72966138</v>
      </c>
      <c r="C17" s="74">
        <v>1510.40743494</v>
      </c>
      <c r="D17" s="75">
        <v>10993.45855948</v>
      </c>
      <c r="E17" s="73">
        <v>8.31829005</v>
      </c>
      <c r="F17" s="74">
        <v>4556.39576208</v>
      </c>
      <c r="G17" s="75">
        <v>10950.45390335</v>
      </c>
      <c r="H17" s="73">
        <v>0.1803603</v>
      </c>
      <c r="I17" s="74"/>
      <c r="J17" s="74"/>
    </row>
    <row r="18" spans="1:10" ht="15">
      <c r="A18" s="49">
        <v>1986</v>
      </c>
      <c r="B18" s="73">
        <v>14.90305106</v>
      </c>
      <c r="C18" s="74">
        <v>1768.6710137</v>
      </c>
      <c r="D18" s="75">
        <v>11292.28416438</v>
      </c>
      <c r="E18" s="73">
        <v>7.401959</v>
      </c>
      <c r="F18" s="74">
        <v>5153.47031963</v>
      </c>
      <c r="G18" s="75">
        <v>11133.55727854</v>
      </c>
      <c r="H18" s="73">
        <v>0.37055394</v>
      </c>
      <c r="I18" s="74"/>
      <c r="J18" s="74"/>
    </row>
    <row r="19" spans="1:10" ht="15">
      <c r="A19" s="49">
        <v>1987</v>
      </c>
      <c r="B19" s="73">
        <v>16.56025325</v>
      </c>
      <c r="C19" s="74">
        <v>1743.13068722</v>
      </c>
      <c r="D19" s="75">
        <v>11383.54826432</v>
      </c>
      <c r="E19" s="73">
        <v>7.20263256</v>
      </c>
      <c r="F19" s="74">
        <v>4470.68771806</v>
      </c>
      <c r="G19" s="75">
        <v>11265.21822907</v>
      </c>
      <c r="H19" s="73">
        <v>0.26462358</v>
      </c>
      <c r="I19" s="74"/>
      <c r="J19" s="74"/>
    </row>
    <row r="20" spans="1:10" ht="15">
      <c r="A20" s="49">
        <v>1988</v>
      </c>
      <c r="B20" s="73">
        <v>19.63246451</v>
      </c>
      <c r="C20" s="74">
        <v>1767.5180339</v>
      </c>
      <c r="D20" s="75">
        <v>11416.17708475</v>
      </c>
      <c r="E20" s="73">
        <v>5.98992389</v>
      </c>
      <c r="F20" s="74">
        <v>4831.98111864</v>
      </c>
      <c r="G20" s="75">
        <v>11089.07147458</v>
      </c>
      <c r="H20" s="73">
        <v>0.52905425</v>
      </c>
      <c r="I20" s="74"/>
      <c r="J20" s="74"/>
    </row>
    <row r="21" spans="1:10" ht="15">
      <c r="A21" s="49">
        <v>1989</v>
      </c>
      <c r="B21" s="73">
        <v>18.34790468</v>
      </c>
      <c r="C21" s="74">
        <v>1909.81547139</v>
      </c>
      <c r="D21" s="75">
        <v>11258.81692184</v>
      </c>
      <c r="E21" s="73">
        <v>8.44079866</v>
      </c>
      <c r="F21" s="74">
        <v>4277.98665592</v>
      </c>
      <c r="G21" s="75">
        <v>11023.2730137</v>
      </c>
      <c r="H21" s="73">
        <v>0.39918401</v>
      </c>
      <c r="I21" s="74"/>
      <c r="J21" s="74"/>
    </row>
    <row r="22" spans="1:10" ht="15">
      <c r="A22" s="49">
        <v>1990</v>
      </c>
      <c r="B22" s="73">
        <v>18.48431634</v>
      </c>
      <c r="C22" s="74">
        <v>1876.67251732</v>
      </c>
      <c r="D22" s="75">
        <v>11195.74169361</v>
      </c>
      <c r="E22" s="73">
        <v>7.89541611</v>
      </c>
      <c r="F22" s="74">
        <v>4170.38337182</v>
      </c>
      <c r="G22" s="75">
        <v>11452.046505</v>
      </c>
      <c r="H22" s="73">
        <v>1.11493774</v>
      </c>
      <c r="I22" s="74"/>
      <c r="J22" s="74"/>
    </row>
    <row r="23" spans="1:10" ht="15">
      <c r="A23" s="49">
        <v>1991</v>
      </c>
      <c r="B23" s="73">
        <v>21.80965522</v>
      </c>
      <c r="C23" s="74">
        <v>1991.66470588</v>
      </c>
      <c r="D23" s="75">
        <v>11262.86391176</v>
      </c>
      <c r="E23" s="73">
        <v>6.8510984</v>
      </c>
      <c r="F23" s="74">
        <v>4331.87073529</v>
      </c>
      <c r="G23" s="75">
        <v>10954.15588235</v>
      </c>
      <c r="H23" s="73">
        <v>0.46540523</v>
      </c>
      <c r="I23" s="74"/>
      <c r="J23" s="74"/>
    </row>
    <row r="24" spans="1:10" ht="15">
      <c r="A24" s="49">
        <v>1992</v>
      </c>
      <c r="B24" s="73">
        <v>20.11640417</v>
      </c>
      <c r="C24" s="74">
        <v>1880.48</v>
      </c>
      <c r="D24" s="75">
        <v>11047.82</v>
      </c>
      <c r="E24" s="73">
        <v>6.06879131</v>
      </c>
      <c r="F24" s="74">
        <v>4749.5</v>
      </c>
      <c r="G24" s="75">
        <v>10785.39</v>
      </c>
      <c r="H24" s="73">
        <v>0.77834672</v>
      </c>
      <c r="I24" s="74"/>
      <c r="J24" s="74"/>
    </row>
    <row r="25" spans="1:10" ht="15">
      <c r="A25" s="49">
        <v>1993</v>
      </c>
      <c r="B25" s="73">
        <v>19.03300666</v>
      </c>
      <c r="C25" s="74">
        <v>1726.52319252</v>
      </c>
      <c r="D25" s="75">
        <v>11411.15373961</v>
      </c>
      <c r="E25" s="73">
        <v>6.39509709</v>
      </c>
      <c r="F25" s="74">
        <v>4689.51523546</v>
      </c>
      <c r="G25" s="75">
        <v>11020.36080332</v>
      </c>
      <c r="H25" s="73">
        <v>0.54654529</v>
      </c>
      <c r="I25" s="74"/>
      <c r="J25" s="74"/>
    </row>
    <row r="26" spans="1:10" ht="15">
      <c r="A26" s="49">
        <v>1994</v>
      </c>
      <c r="B26" s="73">
        <v>18.49225984</v>
      </c>
      <c r="C26" s="74">
        <v>1702.06589189</v>
      </c>
      <c r="D26" s="75">
        <v>11906.07292568</v>
      </c>
      <c r="E26" s="73">
        <v>5.63861416</v>
      </c>
      <c r="F26" s="74">
        <v>4575.44594595</v>
      </c>
      <c r="G26" s="75">
        <v>11568.2525</v>
      </c>
      <c r="H26" s="73">
        <v>0.31378785</v>
      </c>
      <c r="I26" s="74"/>
      <c r="J26" s="74"/>
    </row>
    <row r="27" spans="1:10" ht="15">
      <c r="A27" s="49">
        <v>1995</v>
      </c>
      <c r="B27" s="73">
        <v>17.93864331</v>
      </c>
      <c r="C27" s="74">
        <v>1594.85544262</v>
      </c>
      <c r="D27" s="75">
        <v>11767.14688525</v>
      </c>
      <c r="E27" s="73">
        <v>5.02801701</v>
      </c>
      <c r="F27" s="74">
        <v>4440.43278689</v>
      </c>
      <c r="G27" s="75">
        <v>12257.07463607</v>
      </c>
      <c r="H27" s="73">
        <v>0.50062062</v>
      </c>
      <c r="I27" s="74"/>
      <c r="J27" s="74"/>
    </row>
    <row r="28" spans="1:10" ht="15">
      <c r="A28" s="49">
        <v>1996</v>
      </c>
      <c r="B28" s="73">
        <v>17.63584819</v>
      </c>
      <c r="C28" s="74">
        <v>1901.42335673</v>
      </c>
      <c r="D28" s="75">
        <v>12126.61555201</v>
      </c>
      <c r="E28" s="73">
        <v>4.33212756</v>
      </c>
      <c r="F28" s="74">
        <v>3768.27537971</v>
      </c>
      <c r="G28" s="75">
        <v>12056.75264837</v>
      </c>
      <c r="H28" s="73">
        <v>0.38177538</v>
      </c>
      <c r="I28" s="74"/>
      <c r="J28" s="74"/>
    </row>
    <row r="29" spans="1:10" ht="15">
      <c r="A29" s="49">
        <v>1997</v>
      </c>
      <c r="B29" s="73">
        <v>19.64990375</v>
      </c>
      <c r="C29" s="74">
        <v>1841.82393013</v>
      </c>
      <c r="D29" s="75">
        <v>12164.76829694</v>
      </c>
      <c r="E29" s="73">
        <v>5.12480841</v>
      </c>
      <c r="F29" s="74">
        <v>5069.24017467</v>
      </c>
      <c r="G29" s="75">
        <v>11828.22707424</v>
      </c>
      <c r="H29" s="73">
        <v>0.63663319</v>
      </c>
      <c r="I29" s="74"/>
      <c r="J29" s="74"/>
    </row>
    <row r="30" spans="1:10" ht="15">
      <c r="A30" s="49">
        <v>1998</v>
      </c>
      <c r="B30" s="73">
        <v>18.69493473</v>
      </c>
      <c r="C30" s="74">
        <v>2110.43146012</v>
      </c>
      <c r="D30" s="75">
        <v>12359.31809816</v>
      </c>
      <c r="E30" s="73">
        <v>4.88026018</v>
      </c>
      <c r="F30" s="74">
        <v>4087.92235583</v>
      </c>
      <c r="G30" s="75">
        <v>12359.31809816</v>
      </c>
      <c r="H30" s="73">
        <v>0.46561007</v>
      </c>
      <c r="I30" s="74"/>
      <c r="J30" s="74"/>
    </row>
    <row r="31" spans="1:10" ht="15">
      <c r="A31" s="49">
        <v>1999</v>
      </c>
      <c r="B31" s="73">
        <v>19.2443838</v>
      </c>
      <c r="C31" s="74">
        <v>1914.9700361</v>
      </c>
      <c r="D31" s="75">
        <v>12593.98379061</v>
      </c>
      <c r="E31" s="73">
        <v>4.52471575</v>
      </c>
      <c r="F31" s="74">
        <v>4074.40433213</v>
      </c>
      <c r="G31" s="75">
        <v>12801.77841155</v>
      </c>
      <c r="H31" s="73">
        <v>0.34466045</v>
      </c>
      <c r="I31" s="74"/>
      <c r="J31" s="74"/>
    </row>
    <row r="32" spans="1:10" ht="15">
      <c r="A32" s="49">
        <v>2000</v>
      </c>
      <c r="B32" s="73">
        <v>14.96647805</v>
      </c>
      <c r="C32" s="74">
        <v>1853.95795824</v>
      </c>
      <c r="D32" s="75">
        <v>12028.4687587</v>
      </c>
      <c r="E32" s="73">
        <v>4.83821093</v>
      </c>
      <c r="F32" s="74">
        <v>3362.26273782</v>
      </c>
      <c r="G32" s="75">
        <v>11634.37176334</v>
      </c>
      <c r="H32" s="73">
        <v>0.46354284</v>
      </c>
      <c r="I32" s="74"/>
      <c r="J32" s="74"/>
    </row>
    <row r="33" spans="1:10" ht="15">
      <c r="A33" s="49">
        <v>2001</v>
      </c>
      <c r="B33" s="73">
        <v>15.89259234</v>
      </c>
      <c r="C33" s="74">
        <v>1826.06561798</v>
      </c>
      <c r="D33" s="75">
        <v>12325.94292135</v>
      </c>
      <c r="E33" s="73">
        <v>5.38802454</v>
      </c>
      <c r="F33" s="74">
        <v>4565.16404494</v>
      </c>
      <c r="G33" s="75">
        <v>12348.76874157</v>
      </c>
      <c r="H33" s="73">
        <v>0.55790753</v>
      </c>
      <c r="I33" s="74"/>
      <c r="J33" s="74"/>
    </row>
    <row r="34" spans="1:10" ht="15">
      <c r="A34" s="49">
        <v>2002</v>
      </c>
      <c r="B34" s="73">
        <v>17.94379217</v>
      </c>
      <c r="C34" s="74">
        <v>2002.51424125</v>
      </c>
      <c r="D34" s="75">
        <v>12331.27190661</v>
      </c>
      <c r="E34" s="73">
        <v>3.77884241</v>
      </c>
      <c r="F34" s="74">
        <v>5932.26023346</v>
      </c>
      <c r="G34" s="75">
        <v>12105.4244358</v>
      </c>
      <c r="H34" s="73">
        <v>0.64868057</v>
      </c>
      <c r="I34" s="74"/>
      <c r="J34" s="74"/>
    </row>
    <row r="35" spans="1:10" ht="15">
      <c r="A35" s="49">
        <v>2003</v>
      </c>
      <c r="B35" s="73">
        <v>18.23530765</v>
      </c>
      <c r="C35" s="74">
        <v>1769.40489929</v>
      </c>
      <c r="D35" s="75">
        <v>12292.44903647</v>
      </c>
      <c r="E35" s="73">
        <v>3.39333568</v>
      </c>
      <c r="F35" s="74">
        <v>5883.27129015</v>
      </c>
      <c r="G35" s="75">
        <v>12707.76768645</v>
      </c>
      <c r="H35" s="73">
        <v>0.2251986</v>
      </c>
      <c r="I35" s="74"/>
      <c r="J35" s="74"/>
    </row>
    <row r="36" spans="1:10" ht="15">
      <c r="A36" s="49">
        <v>2004</v>
      </c>
      <c r="B36" s="73">
        <v>17.30422318</v>
      </c>
      <c r="C36" s="74">
        <v>2084.68605166</v>
      </c>
      <c r="D36" s="75">
        <v>12359.3801476</v>
      </c>
      <c r="E36" s="73">
        <v>4.13691683</v>
      </c>
      <c r="F36" s="74">
        <v>5949.44649446</v>
      </c>
      <c r="G36" s="75">
        <v>12373.65881919</v>
      </c>
      <c r="H36" s="73">
        <v>0.46528216</v>
      </c>
      <c r="I36" s="74"/>
      <c r="J36" s="74"/>
    </row>
    <row r="37" spans="1:10" ht="15">
      <c r="A37" s="49">
        <v>2005</v>
      </c>
      <c r="B37" s="73">
        <v>17.82502125</v>
      </c>
      <c r="C37" s="74">
        <v>1775.60236504</v>
      </c>
      <c r="D37" s="75">
        <v>12619.54256041</v>
      </c>
      <c r="E37" s="73">
        <v>5.80065915</v>
      </c>
      <c r="F37" s="74">
        <v>5570.51722365</v>
      </c>
      <c r="G37" s="75">
        <v>12381.63505398</v>
      </c>
      <c r="H37" s="73">
        <v>0.45774255</v>
      </c>
      <c r="I37" s="74"/>
      <c r="J37" s="74"/>
    </row>
    <row r="38" spans="1:10" ht="15">
      <c r="A38" s="49">
        <v>2006</v>
      </c>
      <c r="B38" s="73">
        <v>16.52801545</v>
      </c>
      <c r="C38" s="74">
        <v>2002.4622967</v>
      </c>
      <c r="D38" s="75">
        <v>12384.11682602</v>
      </c>
      <c r="E38" s="73">
        <v>4.99670302</v>
      </c>
      <c r="F38" s="74">
        <v>6674.87432233</v>
      </c>
      <c r="G38" s="75">
        <v>12755.68482997</v>
      </c>
      <c r="H38" s="73">
        <v>0.45134765</v>
      </c>
      <c r="I38" s="74"/>
      <c r="J38" s="74"/>
    </row>
    <row r="39" spans="1:10" ht="15">
      <c r="A39" s="49">
        <v>2007</v>
      </c>
      <c r="B39" s="73">
        <v>16.70877423</v>
      </c>
      <c r="C39" s="74">
        <v>2002.06504377</v>
      </c>
      <c r="D39" s="75">
        <v>12590.90905775</v>
      </c>
      <c r="E39" s="73">
        <v>3.62544092</v>
      </c>
      <c r="F39" s="74">
        <v>6500.21118108</v>
      </c>
      <c r="G39" s="75">
        <v>12610.40969129</v>
      </c>
      <c r="H39" s="73">
        <v>0.58365815</v>
      </c>
      <c r="I39" s="74"/>
      <c r="J39" s="74"/>
    </row>
    <row r="40" spans="1:10" ht="15">
      <c r="A40" s="49">
        <v>2008</v>
      </c>
      <c r="B40" s="73">
        <v>16.46351257</v>
      </c>
      <c r="C40" s="74">
        <v>1770.16635971</v>
      </c>
      <c r="D40" s="75">
        <v>12378.78573224</v>
      </c>
      <c r="E40" s="73">
        <v>5.23792652</v>
      </c>
      <c r="F40" s="74">
        <v>3961.21143432</v>
      </c>
      <c r="G40" s="75">
        <v>12279.75544638</v>
      </c>
      <c r="H40" s="73">
        <v>0.46379594</v>
      </c>
      <c r="I40" s="74"/>
      <c r="J40" s="74"/>
    </row>
    <row r="41" spans="1:10" ht="15">
      <c r="A41" s="49">
        <v>2009</v>
      </c>
      <c r="B41" s="73">
        <v>17.8115945</v>
      </c>
      <c r="C41" s="74">
        <v>1896.2519136</v>
      </c>
      <c r="D41" s="75">
        <v>13429.69139471</v>
      </c>
      <c r="E41" s="73">
        <v>4.53305626</v>
      </c>
      <c r="F41" s="74">
        <v>4709.23488477</v>
      </c>
      <c r="G41" s="75">
        <v>12755.22430955</v>
      </c>
      <c r="H41" s="73">
        <v>0.99573476</v>
      </c>
      <c r="I41" s="74"/>
      <c r="J41" s="74"/>
    </row>
    <row r="42" spans="1:10" ht="15">
      <c r="A42" s="49">
        <v>2010</v>
      </c>
      <c r="B42" s="73">
        <v>14.73669469</v>
      </c>
      <c r="C42" s="74">
        <v>1404.2577111</v>
      </c>
      <c r="D42" s="75">
        <v>13026.14721171</v>
      </c>
      <c r="E42" s="73">
        <v>4.0932871</v>
      </c>
      <c r="F42" s="74">
        <v>6213.52969513</v>
      </c>
      <c r="G42" s="75">
        <v>12382.52909412</v>
      </c>
      <c r="H42" s="73">
        <v>0.43617613</v>
      </c>
      <c r="I42" s="74"/>
      <c r="J42" s="74"/>
    </row>
    <row r="43" spans="1:10" ht="15">
      <c r="A43" s="53">
        <v>2011</v>
      </c>
      <c r="B43" s="76">
        <v>17.52568444</v>
      </c>
      <c r="C43" s="77">
        <v>2000</v>
      </c>
      <c r="D43" s="78">
        <v>12950.5</v>
      </c>
      <c r="E43" s="76">
        <v>4.92753171</v>
      </c>
      <c r="F43" s="77">
        <v>6600</v>
      </c>
      <c r="G43" s="78">
        <v>13004</v>
      </c>
      <c r="H43" s="76">
        <v>0.29291374</v>
      </c>
      <c r="I43" s="77"/>
      <c r="J43" s="77"/>
    </row>
    <row r="44" spans="1:10" ht="15">
      <c r="A44" s="160" t="s">
        <v>131</v>
      </c>
      <c r="B44" s="160"/>
      <c r="C44" s="160"/>
      <c r="D44" s="160"/>
      <c r="E44" s="160"/>
      <c r="F44" s="160"/>
      <c r="G44" s="160"/>
      <c r="H44" s="160"/>
      <c r="I44" s="160"/>
      <c r="J44" s="160"/>
    </row>
    <row r="45" spans="1:10" s="141" customFormat="1" ht="17.25">
      <c r="A45" s="142" t="s">
        <v>788</v>
      </c>
      <c r="B45" s="142"/>
      <c r="C45" s="142"/>
      <c r="D45" s="142"/>
      <c r="E45" s="142"/>
      <c r="F45" s="142"/>
      <c r="G45" s="142"/>
      <c r="H45" s="142"/>
      <c r="I45" s="142"/>
      <c r="J45" s="142"/>
    </row>
    <row r="46" spans="1:10" ht="17.25">
      <c r="A46" s="164" t="s">
        <v>132</v>
      </c>
      <c r="B46" s="164"/>
      <c r="C46" s="164"/>
      <c r="D46" s="164"/>
      <c r="E46" s="164"/>
      <c r="F46" s="164"/>
      <c r="G46" s="164"/>
      <c r="H46" s="164"/>
      <c r="I46" s="164"/>
      <c r="J46" s="164"/>
    </row>
    <row r="47" spans="1:10" ht="17.25">
      <c r="A47" s="170" t="s">
        <v>144</v>
      </c>
      <c r="B47" s="170"/>
      <c r="C47" s="170"/>
      <c r="D47" s="170"/>
      <c r="E47" s="170"/>
      <c r="F47" s="170"/>
      <c r="G47" s="170"/>
      <c r="H47" s="170"/>
      <c r="I47" s="170"/>
      <c r="J47" s="170"/>
    </row>
    <row r="48" spans="1:10" ht="15" customHeight="1">
      <c r="A48" s="155" t="s">
        <v>98</v>
      </c>
      <c r="B48" s="155"/>
      <c r="C48" s="155"/>
      <c r="D48" s="155"/>
      <c r="E48" s="155"/>
      <c r="F48" s="155"/>
      <c r="G48" s="155"/>
      <c r="H48" s="155"/>
      <c r="I48" s="155"/>
      <c r="J48" s="155"/>
    </row>
  </sheetData>
  <sheetProtection/>
  <mergeCells count="8">
    <mergeCell ref="A46:J46"/>
    <mergeCell ref="A48:J48"/>
    <mergeCell ref="A3:J3"/>
    <mergeCell ref="C5:D5"/>
    <mergeCell ref="F5:G5"/>
    <mergeCell ref="I5:J5"/>
    <mergeCell ref="A44:J44"/>
    <mergeCell ref="A47:J47"/>
  </mergeCells>
  <printOptions/>
  <pageMargins left="0.7" right="0.7" top="0.75" bottom="0.75" header="0.3" footer="0.3"/>
  <pageSetup fitToHeight="1" fitToWidth="1" horizontalDpi="600" verticalDpi="600" orientation="portrait" scale="77"/>
</worksheet>
</file>

<file path=xl/worksheets/sheet13.xml><?xml version="1.0" encoding="utf-8"?>
<worksheet xmlns="http://schemas.openxmlformats.org/spreadsheetml/2006/main" xmlns:r="http://schemas.openxmlformats.org/officeDocument/2006/relationships">
  <sheetPr>
    <pageSetUpPr fitToPage="1"/>
  </sheetPr>
  <dimension ref="A1:J47"/>
  <sheetViews>
    <sheetView zoomScaleSheetLayoutView="100" zoomScalePageLayoutView="0" workbookViewId="0" topLeftCell="A28">
      <selection activeCell="A45" sqref="A45:J45"/>
    </sheetView>
  </sheetViews>
  <sheetFormatPr defaultColWidth="8.57421875" defaultRowHeight="15"/>
  <cols>
    <col min="1" max="1" width="9.57421875" style="31" customWidth="1"/>
    <col min="2" max="2" width="13.00390625" style="31" customWidth="1"/>
    <col min="3" max="3" width="9.57421875" style="31" customWidth="1"/>
    <col min="4" max="4" width="13.00390625" style="60" customWidth="1"/>
    <col min="5" max="5" width="13.00390625" style="31" customWidth="1"/>
    <col min="6" max="6" width="9.57421875" style="31" customWidth="1"/>
    <col min="7" max="7" width="13.00390625" style="60" customWidth="1"/>
    <col min="8" max="8" width="13.00390625" style="31" customWidth="1"/>
    <col min="9" max="9" width="9.57421875" style="31" customWidth="1"/>
    <col min="10" max="10" width="13.00390625" style="61" customWidth="1"/>
    <col min="11" max="16384" width="8.57421875" style="31" customWidth="1"/>
  </cols>
  <sheetData>
    <row r="1" spans="1:4" ht="15">
      <c r="A1" s="2" t="s">
        <v>41</v>
      </c>
      <c r="B1" s="2"/>
      <c r="C1" s="2"/>
      <c r="D1" s="3"/>
    </row>
    <row r="2" spans="1:4" ht="17.25">
      <c r="A2" s="2" t="s">
        <v>185</v>
      </c>
      <c r="B2" s="2"/>
      <c r="C2" s="2"/>
      <c r="D2" s="3"/>
    </row>
    <row r="3" spans="1:10" ht="15" customHeight="1">
      <c r="A3" s="165" t="s">
        <v>183</v>
      </c>
      <c r="B3" s="165"/>
      <c r="C3" s="165"/>
      <c r="D3" s="165"/>
      <c r="E3" s="165"/>
      <c r="F3" s="165"/>
      <c r="G3" s="165"/>
      <c r="H3" s="165"/>
      <c r="I3" s="165"/>
      <c r="J3" s="165"/>
    </row>
    <row r="4" spans="1:10" ht="30">
      <c r="A4" s="80"/>
      <c r="B4" s="62" t="s">
        <v>14</v>
      </c>
      <c r="C4" s="63"/>
      <c r="D4" s="64"/>
      <c r="E4" s="62" t="s">
        <v>8</v>
      </c>
      <c r="F4" s="63"/>
      <c r="G4" s="65"/>
      <c r="H4" s="63" t="s">
        <v>15</v>
      </c>
      <c r="I4" s="63"/>
      <c r="J4" s="66"/>
    </row>
    <row r="5" spans="1:10" ht="15">
      <c r="A5" s="49"/>
      <c r="B5" s="67"/>
      <c r="C5" s="162" t="s">
        <v>9</v>
      </c>
      <c r="D5" s="166"/>
      <c r="E5" s="67"/>
      <c r="F5" s="167" t="s">
        <v>9</v>
      </c>
      <c r="G5" s="168"/>
      <c r="H5" s="68"/>
      <c r="I5" s="167" t="s">
        <v>9</v>
      </c>
      <c r="J5" s="169"/>
    </row>
    <row r="6" spans="1:10" ht="60">
      <c r="A6" s="69" t="s">
        <v>0</v>
      </c>
      <c r="B6" s="70" t="s">
        <v>10</v>
      </c>
      <c r="C6" s="71" t="s">
        <v>11</v>
      </c>
      <c r="D6" s="72" t="s">
        <v>12</v>
      </c>
      <c r="E6" s="70" t="s">
        <v>10</v>
      </c>
      <c r="F6" s="71" t="s">
        <v>11</v>
      </c>
      <c r="G6" s="72" t="s">
        <v>12</v>
      </c>
      <c r="H6" s="70" t="s">
        <v>10</v>
      </c>
      <c r="I6" s="71" t="s">
        <v>11</v>
      </c>
      <c r="J6" s="94" t="s">
        <v>12</v>
      </c>
    </row>
    <row r="7" spans="1:10" ht="15">
      <c r="A7" s="49">
        <v>1975</v>
      </c>
      <c r="B7" s="25">
        <f>19.31356757/100</f>
        <v>0.1931356757</v>
      </c>
      <c r="C7" s="11">
        <v>2552.00619403</v>
      </c>
      <c r="D7" s="12">
        <v>12212.57089552</v>
      </c>
      <c r="E7" s="25">
        <f>10.34981768/100</f>
        <v>0.1034981768</v>
      </c>
      <c r="F7" s="11">
        <v>5735.69708955</v>
      </c>
      <c r="G7" s="12">
        <v>11496.66156716</v>
      </c>
      <c r="H7" s="25">
        <f>0.35998145/100</f>
        <v>0.0035998145</v>
      </c>
      <c r="I7" s="11">
        <v>2160.3616791</v>
      </c>
      <c r="J7" s="11">
        <v>11915.67908582</v>
      </c>
    </row>
    <row r="8" spans="1:10" ht="15">
      <c r="A8" s="49">
        <v>1976</v>
      </c>
      <c r="B8" s="73">
        <v>18.60106446</v>
      </c>
      <c r="C8" s="74">
        <v>2384.38732394</v>
      </c>
      <c r="D8" s="75">
        <v>12172.29728873</v>
      </c>
      <c r="E8" s="73">
        <v>10.88370613</v>
      </c>
      <c r="F8" s="74">
        <v>5960.96830986</v>
      </c>
      <c r="G8" s="75">
        <v>12255.75084507</v>
      </c>
      <c r="H8" s="73">
        <v>0.67716993</v>
      </c>
      <c r="I8" s="74">
        <v>2924.8484507</v>
      </c>
      <c r="J8" s="74">
        <v>12361.06128521</v>
      </c>
    </row>
    <row r="9" spans="1:10" ht="15">
      <c r="A9" s="49">
        <v>1977</v>
      </c>
      <c r="B9" s="73">
        <v>21.22959557</v>
      </c>
      <c r="C9" s="74">
        <v>2454.30840198</v>
      </c>
      <c r="D9" s="75">
        <v>12442.5998682</v>
      </c>
      <c r="E9" s="73">
        <v>8.7697507</v>
      </c>
      <c r="F9" s="74">
        <v>4794.26834432</v>
      </c>
      <c r="G9" s="75">
        <v>12286.41660626</v>
      </c>
      <c r="H9" s="73">
        <v>0.53008268</v>
      </c>
      <c r="I9" s="74">
        <v>2729.48843493</v>
      </c>
      <c r="J9" s="74">
        <v>12424.00662273</v>
      </c>
    </row>
    <row r="10" spans="1:10" ht="15">
      <c r="A10" s="49">
        <v>1978</v>
      </c>
      <c r="B10" s="73">
        <v>21.16839294</v>
      </c>
      <c r="C10" s="74">
        <v>2887.30288344</v>
      </c>
      <c r="D10" s="75">
        <v>12629.35361963</v>
      </c>
      <c r="E10" s="73">
        <v>9.48244428</v>
      </c>
      <c r="F10" s="74">
        <v>5857.69361963</v>
      </c>
      <c r="G10" s="75">
        <v>12605.11966258</v>
      </c>
      <c r="H10" s="73">
        <v>1.5266402</v>
      </c>
      <c r="I10" s="74">
        <v>5363.4939954</v>
      </c>
      <c r="J10" s="74">
        <v>12951.31904908</v>
      </c>
    </row>
    <row r="11" spans="1:10" ht="15">
      <c r="A11" s="49">
        <v>1979</v>
      </c>
      <c r="B11" s="73">
        <v>26.89662176</v>
      </c>
      <c r="C11" s="74">
        <v>2528.83568465</v>
      </c>
      <c r="D11" s="75">
        <v>12388.17283541</v>
      </c>
      <c r="E11" s="73">
        <v>11.00319071</v>
      </c>
      <c r="F11" s="74">
        <v>5316.79897649</v>
      </c>
      <c r="G11" s="75">
        <v>12444.36918396</v>
      </c>
      <c r="H11" s="73">
        <v>0.47714551</v>
      </c>
      <c r="I11" s="74">
        <v>6679.56042877</v>
      </c>
      <c r="J11" s="74">
        <v>12790.91333333</v>
      </c>
    </row>
    <row r="12" spans="1:10" ht="15">
      <c r="A12" s="49">
        <v>1980</v>
      </c>
      <c r="B12" s="73">
        <v>25.05433909</v>
      </c>
      <c r="C12" s="74">
        <v>2783.99564692</v>
      </c>
      <c r="D12" s="75">
        <v>12593.48619105</v>
      </c>
      <c r="E12" s="73">
        <v>10.87634237</v>
      </c>
      <c r="F12" s="74">
        <v>5834.10852479</v>
      </c>
      <c r="G12" s="75">
        <v>12282.3337364</v>
      </c>
      <c r="H12" s="73">
        <v>0.39874838</v>
      </c>
      <c r="I12" s="74">
        <v>4094.11124547</v>
      </c>
      <c r="J12" s="74">
        <v>11509.91141475</v>
      </c>
    </row>
    <row r="13" spans="1:10" ht="15">
      <c r="A13" s="49">
        <v>1981</v>
      </c>
      <c r="B13" s="73">
        <v>26.65574386</v>
      </c>
      <c r="C13" s="74">
        <v>2491.41280353</v>
      </c>
      <c r="D13" s="75">
        <v>12788.42192053</v>
      </c>
      <c r="E13" s="73">
        <v>12.22055355</v>
      </c>
      <c r="F13" s="74">
        <v>5794.40332781</v>
      </c>
      <c r="G13" s="75">
        <v>12631.46291391</v>
      </c>
      <c r="H13" s="73">
        <v>0.78697176</v>
      </c>
      <c r="I13" s="74">
        <v>5979.39072848</v>
      </c>
      <c r="J13" s="74">
        <v>12678.79975717</v>
      </c>
    </row>
    <row r="14" spans="1:10" ht="15">
      <c r="A14" s="49">
        <v>1982</v>
      </c>
      <c r="B14" s="73">
        <v>29.08437801</v>
      </c>
      <c r="C14" s="74">
        <v>2559.73402062</v>
      </c>
      <c r="D14" s="75">
        <v>13330.3966701</v>
      </c>
      <c r="E14" s="73">
        <v>12.00786851</v>
      </c>
      <c r="F14" s="74">
        <v>6576.18940206</v>
      </c>
      <c r="G14" s="75">
        <v>13646.87287629</v>
      </c>
      <c r="H14" s="73">
        <v>0.85915296</v>
      </c>
      <c r="I14" s="74">
        <v>4414.3776701</v>
      </c>
      <c r="J14" s="74">
        <v>14934.88449485</v>
      </c>
    </row>
    <row r="15" spans="1:10" ht="15">
      <c r="A15" s="49">
        <v>1983</v>
      </c>
      <c r="B15" s="73">
        <v>32.09054901</v>
      </c>
      <c r="C15" s="74">
        <v>2518.10472362</v>
      </c>
      <c r="D15" s="75">
        <v>13597.76550754</v>
      </c>
      <c r="E15" s="73">
        <v>11.82549083</v>
      </c>
      <c r="F15" s="74">
        <v>6583.36928643</v>
      </c>
      <c r="G15" s="75">
        <v>13611.37688442</v>
      </c>
      <c r="H15" s="73">
        <v>0.64131904</v>
      </c>
      <c r="I15" s="74">
        <v>3216.82207035</v>
      </c>
      <c r="J15" s="74">
        <v>13257.48108543</v>
      </c>
    </row>
    <row r="16" spans="1:10" ht="15">
      <c r="A16" s="49">
        <v>1984</v>
      </c>
      <c r="B16" s="73">
        <v>32.66052255</v>
      </c>
      <c r="C16" s="74">
        <v>3056.06256509</v>
      </c>
      <c r="D16" s="75">
        <v>14231.15174542</v>
      </c>
      <c r="E16" s="73">
        <v>13.69490718</v>
      </c>
      <c r="F16" s="74">
        <v>6797.78019286</v>
      </c>
      <c r="G16" s="75">
        <v>13713.10125362</v>
      </c>
      <c r="H16" s="73">
        <v>1.09115508</v>
      </c>
      <c r="I16" s="74">
        <v>4179.23085824</v>
      </c>
      <c r="J16" s="74">
        <v>14789.47086789</v>
      </c>
    </row>
    <row r="17" spans="1:10" ht="15">
      <c r="A17" s="49">
        <v>1985</v>
      </c>
      <c r="B17" s="73">
        <v>33.38838288</v>
      </c>
      <c r="C17" s="74">
        <v>3001.93477695</v>
      </c>
      <c r="D17" s="75">
        <v>14160.0697026</v>
      </c>
      <c r="E17" s="73">
        <v>12.8147802</v>
      </c>
      <c r="F17" s="74">
        <v>6961.50982342</v>
      </c>
      <c r="G17" s="75">
        <v>14070.91370818</v>
      </c>
      <c r="H17" s="73">
        <v>1.74262222</v>
      </c>
      <c r="I17" s="74">
        <v>6184.27933086</v>
      </c>
      <c r="J17" s="74">
        <v>14187.34094796</v>
      </c>
    </row>
    <row r="18" spans="1:10" ht="15">
      <c r="A18" s="49">
        <v>1986</v>
      </c>
      <c r="B18" s="73">
        <v>32.36625217</v>
      </c>
      <c r="C18" s="74">
        <v>2906.55726027</v>
      </c>
      <c r="D18" s="75">
        <v>14429.71689498</v>
      </c>
      <c r="E18" s="73">
        <v>14.86402383</v>
      </c>
      <c r="F18" s="74">
        <v>6657.2529589</v>
      </c>
      <c r="G18" s="75">
        <v>14223.57808219</v>
      </c>
      <c r="H18" s="73">
        <v>1.53270843</v>
      </c>
      <c r="I18" s="74">
        <v>5027.72564384</v>
      </c>
      <c r="J18" s="74">
        <v>14273.05139726</v>
      </c>
    </row>
    <row r="19" spans="1:10" ht="15">
      <c r="A19" s="49">
        <v>1987</v>
      </c>
      <c r="B19" s="73">
        <v>34.85972697</v>
      </c>
      <c r="C19" s="74">
        <v>3317.21846696</v>
      </c>
      <c r="D19" s="75">
        <v>14636.13267841</v>
      </c>
      <c r="E19" s="73">
        <v>12.87237546</v>
      </c>
      <c r="F19" s="74">
        <v>7159.46431718</v>
      </c>
      <c r="G19" s="75">
        <v>14557.57744493</v>
      </c>
      <c r="H19" s="73">
        <v>1.6615211</v>
      </c>
      <c r="I19" s="74">
        <v>5866.78325991</v>
      </c>
      <c r="J19" s="74">
        <v>16132.65959471</v>
      </c>
    </row>
    <row r="20" spans="1:10" ht="15">
      <c r="A20" s="49">
        <v>1988</v>
      </c>
      <c r="B20" s="73">
        <v>37.49445925</v>
      </c>
      <c r="C20" s="74">
        <v>3347.5720339</v>
      </c>
      <c r="D20" s="75">
        <v>14450.03379661</v>
      </c>
      <c r="E20" s="73">
        <v>12.73444431</v>
      </c>
      <c r="F20" s="74">
        <v>6117.44877966</v>
      </c>
      <c r="G20" s="75">
        <v>14777.13940678</v>
      </c>
      <c r="H20" s="73">
        <v>1.71194081</v>
      </c>
      <c r="I20" s="74">
        <v>5796.08186441</v>
      </c>
      <c r="J20" s="74">
        <v>15093.72407627</v>
      </c>
    </row>
    <row r="21" spans="1:10" ht="15">
      <c r="A21" s="49">
        <v>1989</v>
      </c>
      <c r="B21" s="73">
        <v>36.31780297</v>
      </c>
      <c r="C21" s="74">
        <v>3283.06373892</v>
      </c>
      <c r="D21" s="75">
        <v>14529.14855761</v>
      </c>
      <c r="E21" s="73">
        <v>13.05194341</v>
      </c>
      <c r="F21" s="74">
        <v>7497.38987913</v>
      </c>
      <c r="G21" s="75">
        <v>14937.48529412</v>
      </c>
      <c r="H21" s="73">
        <v>1.73107097</v>
      </c>
      <c r="I21" s="74">
        <v>4965.52022562</v>
      </c>
      <c r="J21" s="74">
        <v>15373.10510878</v>
      </c>
    </row>
    <row r="22" spans="1:10" ht="15">
      <c r="A22" s="49">
        <v>1990</v>
      </c>
      <c r="B22" s="73">
        <v>40.10676676</v>
      </c>
      <c r="C22" s="74">
        <v>3492.6960739</v>
      </c>
      <c r="D22" s="75">
        <v>14808.33628945</v>
      </c>
      <c r="E22" s="73">
        <v>12.25287889</v>
      </c>
      <c r="F22" s="74">
        <v>7298.17090069</v>
      </c>
      <c r="G22" s="75">
        <v>15117.63972286</v>
      </c>
      <c r="H22" s="73">
        <v>2.48217164</v>
      </c>
      <c r="I22" s="74">
        <v>5821.16012317</v>
      </c>
      <c r="J22" s="74">
        <v>15500.79369515</v>
      </c>
    </row>
    <row r="23" spans="1:10" ht="15">
      <c r="A23" s="49">
        <v>1991</v>
      </c>
      <c r="B23" s="73">
        <v>39.85288178</v>
      </c>
      <c r="C23" s="74">
        <v>3560.10066176</v>
      </c>
      <c r="D23" s="75">
        <v>14862.79786765</v>
      </c>
      <c r="E23" s="73">
        <v>14.27860697</v>
      </c>
      <c r="F23" s="74">
        <v>7379.11773529</v>
      </c>
      <c r="G23" s="75">
        <v>14854.49926471</v>
      </c>
      <c r="H23" s="73">
        <v>2.34891142</v>
      </c>
      <c r="I23" s="74">
        <v>5801.55331618</v>
      </c>
      <c r="J23" s="74">
        <v>14616.32936029</v>
      </c>
    </row>
    <row r="24" spans="1:10" ht="15">
      <c r="A24" s="49">
        <v>1992</v>
      </c>
      <c r="B24" s="73">
        <v>41.10384531</v>
      </c>
      <c r="C24" s="74">
        <v>3525.9</v>
      </c>
      <c r="D24" s="75">
        <v>14741.16</v>
      </c>
      <c r="E24" s="73">
        <v>13.95615599</v>
      </c>
      <c r="F24" s="74">
        <v>6723.36</v>
      </c>
      <c r="G24" s="75">
        <v>14777.385</v>
      </c>
      <c r="H24" s="73">
        <v>1.34651415</v>
      </c>
      <c r="I24" s="74">
        <v>5255.04</v>
      </c>
      <c r="J24" s="74">
        <v>15282.12</v>
      </c>
    </row>
    <row r="25" spans="1:10" ht="15">
      <c r="A25" s="49">
        <v>1993</v>
      </c>
      <c r="B25" s="73">
        <v>41.458755</v>
      </c>
      <c r="C25" s="74">
        <v>3282.66066482</v>
      </c>
      <c r="D25" s="75">
        <v>14575.0133518</v>
      </c>
      <c r="E25" s="73">
        <v>10.82209107</v>
      </c>
      <c r="F25" s="74">
        <v>6415.25684211</v>
      </c>
      <c r="G25" s="75">
        <v>14732.89369806</v>
      </c>
      <c r="H25" s="73">
        <v>2.02455862</v>
      </c>
      <c r="I25" s="74">
        <v>4774.70809557</v>
      </c>
      <c r="J25" s="74">
        <v>16289.81275623</v>
      </c>
    </row>
    <row r="26" spans="1:10" ht="15">
      <c r="A26" s="49">
        <v>1994</v>
      </c>
      <c r="B26" s="73">
        <v>38.20731535</v>
      </c>
      <c r="C26" s="74">
        <v>3050.2972973</v>
      </c>
      <c r="D26" s="75">
        <v>15118.79855405</v>
      </c>
      <c r="E26" s="73">
        <v>11.04089586</v>
      </c>
      <c r="F26" s="74">
        <v>7778.25810811</v>
      </c>
      <c r="G26" s="75">
        <v>14890.02625676</v>
      </c>
      <c r="H26" s="73">
        <v>1.57524836</v>
      </c>
      <c r="I26" s="74">
        <v>4849.9727027</v>
      </c>
      <c r="J26" s="74">
        <v>15616.75958784</v>
      </c>
    </row>
    <row r="27" spans="1:10" ht="15">
      <c r="A27" s="49">
        <v>1995</v>
      </c>
      <c r="B27" s="73">
        <v>35.84227637</v>
      </c>
      <c r="C27" s="74">
        <v>3330.32459016</v>
      </c>
      <c r="D27" s="75">
        <v>15286.92994098</v>
      </c>
      <c r="E27" s="73">
        <v>10.5172488</v>
      </c>
      <c r="F27" s="74">
        <v>7104.69245902</v>
      </c>
      <c r="G27" s="75">
        <v>15639.20427541</v>
      </c>
      <c r="H27" s="73">
        <v>2.73267297</v>
      </c>
      <c r="I27" s="74">
        <v>4573.64577049</v>
      </c>
      <c r="J27" s="74">
        <v>15537.07432131</v>
      </c>
    </row>
    <row r="28" spans="1:10" ht="15">
      <c r="A28" s="49">
        <v>1996</v>
      </c>
      <c r="B28" s="73">
        <v>37.48605313</v>
      </c>
      <c r="C28" s="74">
        <v>3560.84737715</v>
      </c>
      <c r="D28" s="75">
        <v>15315.10085514</v>
      </c>
      <c r="E28" s="73">
        <v>9.07814581</v>
      </c>
      <c r="F28" s="74">
        <v>7640.26476069</v>
      </c>
      <c r="G28" s="75">
        <v>15513.88602425</v>
      </c>
      <c r="H28" s="73">
        <v>1.55301008</v>
      </c>
      <c r="I28" s="74">
        <v>6482.12507977</v>
      </c>
      <c r="J28" s="74">
        <v>16827.59670708</v>
      </c>
    </row>
    <row r="29" spans="1:10" ht="15">
      <c r="A29" s="49">
        <v>1997</v>
      </c>
      <c r="B29" s="73">
        <v>35.26689405</v>
      </c>
      <c r="C29" s="74">
        <v>3379.49344978</v>
      </c>
      <c r="D29" s="75">
        <v>15830.11056769</v>
      </c>
      <c r="E29" s="73">
        <v>13.24620807</v>
      </c>
      <c r="F29" s="74">
        <v>7105.38497817</v>
      </c>
      <c r="G29" s="75">
        <v>16032.88017467</v>
      </c>
      <c r="H29" s="73">
        <v>1.02278083</v>
      </c>
      <c r="I29" s="74">
        <v>5634.60126638</v>
      </c>
      <c r="J29" s="74">
        <v>16877.75353712</v>
      </c>
    </row>
    <row r="30" spans="1:10" ht="15">
      <c r="A30" s="49">
        <v>1998</v>
      </c>
      <c r="B30" s="73">
        <v>38.17523091</v>
      </c>
      <c r="C30" s="74">
        <v>3639.24795092</v>
      </c>
      <c r="D30" s="75">
        <v>16073.34511656</v>
      </c>
      <c r="E30" s="73">
        <v>11.33248798</v>
      </c>
      <c r="F30" s="74">
        <v>7477.90674847</v>
      </c>
      <c r="G30" s="75">
        <v>15734.76211656</v>
      </c>
      <c r="H30" s="73">
        <v>1.62570335</v>
      </c>
      <c r="I30" s="74">
        <v>6854.74785276</v>
      </c>
      <c r="J30" s="74">
        <v>15338.01761963</v>
      </c>
    </row>
    <row r="31" spans="1:10" ht="15">
      <c r="A31" s="49">
        <v>1999</v>
      </c>
      <c r="B31" s="73">
        <v>40.57853727</v>
      </c>
      <c r="C31" s="74">
        <v>3626.2198556</v>
      </c>
      <c r="D31" s="75">
        <v>16387.25422383</v>
      </c>
      <c r="E31" s="73">
        <v>10.13986027</v>
      </c>
      <c r="F31" s="74">
        <v>8026.5765343</v>
      </c>
      <c r="G31" s="75">
        <v>16419.84945848</v>
      </c>
      <c r="H31" s="73">
        <v>1.52709464</v>
      </c>
      <c r="I31" s="74">
        <v>6654.86040915</v>
      </c>
      <c r="J31" s="74">
        <v>17039.15891697</v>
      </c>
    </row>
    <row r="32" spans="1:10" ht="15">
      <c r="A32" s="49">
        <v>2000</v>
      </c>
      <c r="B32" s="73">
        <v>35.06346428</v>
      </c>
      <c r="C32" s="74">
        <v>3927.87703016</v>
      </c>
      <c r="D32" s="75">
        <v>15923.61348028</v>
      </c>
      <c r="E32" s="73">
        <v>10.4678734</v>
      </c>
      <c r="F32" s="74">
        <v>7855.75406032</v>
      </c>
      <c r="G32" s="75">
        <v>15711.50812065</v>
      </c>
      <c r="H32" s="73">
        <v>1.44401064</v>
      </c>
      <c r="I32" s="74">
        <v>4476.47052204</v>
      </c>
      <c r="J32" s="74">
        <v>15872.55107889</v>
      </c>
    </row>
    <row r="33" spans="1:10" ht="15">
      <c r="A33" s="49">
        <v>2001</v>
      </c>
      <c r="B33" s="73">
        <v>34.97301057</v>
      </c>
      <c r="C33" s="74">
        <v>3385.83</v>
      </c>
      <c r="D33" s="75">
        <v>15978.0741573</v>
      </c>
      <c r="E33" s="73">
        <v>10.33591406</v>
      </c>
      <c r="F33" s="74">
        <v>7608.60674157</v>
      </c>
      <c r="G33" s="75">
        <v>16358.50449438</v>
      </c>
      <c r="H33" s="73">
        <v>1.10177058</v>
      </c>
      <c r="I33" s="74">
        <v>6368.4038427</v>
      </c>
      <c r="J33" s="74">
        <v>16586.76269663</v>
      </c>
    </row>
    <row r="34" spans="1:10" ht="15">
      <c r="A34" s="49">
        <v>2002</v>
      </c>
      <c r="B34" s="73">
        <v>36.63257731</v>
      </c>
      <c r="C34" s="74">
        <v>3764.12451362</v>
      </c>
      <c r="D34" s="75">
        <v>16208.32015564</v>
      </c>
      <c r="E34" s="73">
        <v>10.61545415</v>
      </c>
      <c r="F34" s="74">
        <v>8281.07392996</v>
      </c>
      <c r="G34" s="75">
        <v>16215.84840467</v>
      </c>
      <c r="H34" s="73">
        <v>1.03537428</v>
      </c>
      <c r="I34" s="74">
        <v>9974.92996109</v>
      </c>
      <c r="J34" s="74">
        <v>16629.90210117</v>
      </c>
    </row>
    <row r="35" spans="1:10" ht="15">
      <c r="A35" s="49">
        <v>2003</v>
      </c>
      <c r="B35" s="73">
        <v>34.62854223</v>
      </c>
      <c r="C35" s="74">
        <v>3686.26020686</v>
      </c>
      <c r="D35" s="75">
        <v>16030.31688623</v>
      </c>
      <c r="E35" s="73">
        <v>9.78071722</v>
      </c>
      <c r="F35" s="74">
        <v>7372.52041372</v>
      </c>
      <c r="G35" s="75">
        <v>15713.29850844</v>
      </c>
      <c r="H35" s="73">
        <v>0.98402942</v>
      </c>
      <c r="I35" s="74">
        <v>6598.40577028</v>
      </c>
      <c r="J35" s="74">
        <v>16327.67520958</v>
      </c>
    </row>
    <row r="36" spans="1:10" ht="15">
      <c r="A36" s="49">
        <v>2004</v>
      </c>
      <c r="B36" s="73">
        <v>36.56491408</v>
      </c>
      <c r="C36" s="74">
        <v>2974.72324723</v>
      </c>
      <c r="D36" s="75">
        <v>15943.32671587</v>
      </c>
      <c r="E36" s="73">
        <v>8.58933421</v>
      </c>
      <c r="F36" s="74">
        <v>8096.00678967</v>
      </c>
      <c r="G36" s="75">
        <v>16410.35826568</v>
      </c>
      <c r="H36" s="73">
        <v>1.56017803</v>
      </c>
      <c r="I36" s="74">
        <v>5854.25535055</v>
      </c>
      <c r="J36" s="74">
        <v>16303.26822878</v>
      </c>
    </row>
    <row r="37" spans="1:10" ht="15">
      <c r="A37" s="49">
        <v>2005</v>
      </c>
      <c r="B37" s="73">
        <v>36.06147021</v>
      </c>
      <c r="C37" s="74">
        <v>3502.46270437</v>
      </c>
      <c r="D37" s="75">
        <v>16247.34190231</v>
      </c>
      <c r="E37" s="73">
        <v>9.7980676</v>
      </c>
      <c r="F37" s="74">
        <v>7543.40874036</v>
      </c>
      <c r="G37" s="75">
        <v>16407.49427249</v>
      </c>
      <c r="H37" s="73">
        <v>0.96906623</v>
      </c>
      <c r="I37" s="74">
        <v>6546.51826221</v>
      </c>
      <c r="J37" s="74">
        <v>17145.58780463</v>
      </c>
    </row>
    <row r="38" spans="1:10" ht="15">
      <c r="A38" s="49">
        <v>2006</v>
      </c>
      <c r="B38" s="73">
        <v>37.5282035</v>
      </c>
      <c r="C38" s="74">
        <v>3751.27936915</v>
      </c>
      <c r="D38" s="75">
        <v>16400.16620996</v>
      </c>
      <c r="E38" s="73">
        <v>9.90542294</v>
      </c>
      <c r="F38" s="74">
        <v>7787.35337605</v>
      </c>
      <c r="G38" s="75">
        <v>16533.6636964</v>
      </c>
      <c r="H38" s="73">
        <v>1.28910297</v>
      </c>
      <c r="I38" s="74">
        <v>6274.38186299</v>
      </c>
      <c r="J38" s="74">
        <v>14753.69721045</v>
      </c>
    </row>
    <row r="39" spans="1:10" ht="15">
      <c r="A39" s="49">
        <v>2007</v>
      </c>
      <c r="B39" s="73">
        <v>37.11640213</v>
      </c>
      <c r="C39" s="74">
        <v>3250.10559054</v>
      </c>
      <c r="D39" s="75">
        <v>16023.02056136</v>
      </c>
      <c r="E39" s="73">
        <v>9.42952102</v>
      </c>
      <c r="F39" s="74">
        <v>7150.23229919</v>
      </c>
      <c r="G39" s="75">
        <v>16003.51992781</v>
      </c>
      <c r="H39" s="73">
        <v>0.89755117</v>
      </c>
      <c r="I39" s="74">
        <v>4971.03650073</v>
      </c>
      <c r="J39" s="74">
        <v>15381.66639149</v>
      </c>
    </row>
    <row r="40" spans="1:10" ht="15">
      <c r="A40" s="49">
        <v>2008</v>
      </c>
      <c r="B40" s="73">
        <v>35.12801566</v>
      </c>
      <c r="C40" s="74">
        <v>3565.09029088</v>
      </c>
      <c r="D40" s="75">
        <v>16212.59883006</v>
      </c>
      <c r="E40" s="73">
        <v>10.60256889</v>
      </c>
      <c r="F40" s="74">
        <v>7427.27143934</v>
      </c>
      <c r="G40" s="75">
        <v>16711.36073852</v>
      </c>
      <c r="H40" s="73">
        <v>1.85555003</v>
      </c>
      <c r="I40" s="74">
        <v>6164.63529466</v>
      </c>
      <c r="J40" s="74">
        <v>15831.43538606</v>
      </c>
    </row>
    <row r="41" spans="1:10" ht="15">
      <c r="A41" s="49">
        <v>2009</v>
      </c>
      <c r="B41" s="73">
        <v>38.16677629</v>
      </c>
      <c r="C41" s="74">
        <v>3955.7573032</v>
      </c>
      <c r="D41" s="75">
        <v>17096.61562499</v>
      </c>
      <c r="E41" s="73">
        <v>9.50263843</v>
      </c>
      <c r="F41" s="74">
        <v>7534.77581563</v>
      </c>
      <c r="G41" s="75">
        <v>17649.16585146</v>
      </c>
      <c r="H41" s="73">
        <v>1.74039192</v>
      </c>
      <c r="I41" s="74">
        <v>8476.62279258</v>
      </c>
      <c r="J41" s="74">
        <v>17204.40477901</v>
      </c>
    </row>
    <row r="42" spans="1:10" ht="15">
      <c r="A42" s="49">
        <v>2010</v>
      </c>
      <c r="B42" s="73">
        <v>32.65753872</v>
      </c>
      <c r="C42" s="74">
        <v>3106.76484757</v>
      </c>
      <c r="D42" s="75">
        <v>16996.5926869</v>
      </c>
      <c r="E42" s="73">
        <v>10.34343179</v>
      </c>
      <c r="F42" s="74">
        <v>7456.23563416</v>
      </c>
      <c r="G42" s="75">
        <v>17313.48270135</v>
      </c>
      <c r="H42" s="73">
        <v>1.58659</v>
      </c>
      <c r="I42" s="74">
        <v>7145.5591494</v>
      </c>
      <c r="J42" s="74">
        <v>16483.45869291</v>
      </c>
    </row>
    <row r="43" spans="1:10" ht="15">
      <c r="A43" s="53">
        <v>2011</v>
      </c>
      <c r="B43" s="76">
        <v>34.83699878</v>
      </c>
      <c r="C43" s="77">
        <v>3600</v>
      </c>
      <c r="D43" s="78">
        <v>17302</v>
      </c>
      <c r="E43" s="76">
        <v>10.80808042</v>
      </c>
      <c r="F43" s="77">
        <v>6450</v>
      </c>
      <c r="G43" s="78">
        <v>17214</v>
      </c>
      <c r="H43" s="76">
        <v>2.5314885</v>
      </c>
      <c r="I43" s="77">
        <v>4692</v>
      </c>
      <c r="J43" s="77">
        <v>16800</v>
      </c>
    </row>
    <row r="44" spans="1:10" ht="15">
      <c r="A44" s="160" t="s">
        <v>131</v>
      </c>
      <c r="B44" s="160"/>
      <c r="C44" s="160"/>
      <c r="D44" s="160"/>
      <c r="E44" s="160"/>
      <c r="F44" s="160"/>
      <c r="G44" s="160"/>
      <c r="H44" s="160"/>
      <c r="I44" s="160"/>
      <c r="J44" s="160"/>
    </row>
    <row r="45" spans="1:10" ht="17.25">
      <c r="A45" s="142" t="s">
        <v>788</v>
      </c>
      <c r="B45" s="142"/>
      <c r="C45" s="142"/>
      <c r="D45" s="142"/>
      <c r="E45" s="142"/>
      <c r="F45" s="142"/>
      <c r="G45" s="142"/>
      <c r="H45" s="142"/>
      <c r="I45" s="142"/>
      <c r="J45" s="142"/>
    </row>
    <row r="46" spans="1:10" ht="17.25">
      <c r="A46" s="164" t="s">
        <v>132</v>
      </c>
      <c r="B46" s="164"/>
      <c r="C46" s="164"/>
      <c r="D46" s="164"/>
      <c r="E46" s="164"/>
      <c r="F46" s="164"/>
      <c r="G46" s="164"/>
      <c r="H46" s="164"/>
      <c r="I46" s="164"/>
      <c r="J46" s="164"/>
    </row>
    <row r="47" spans="1:10" ht="15" customHeight="1">
      <c r="A47" s="155" t="s">
        <v>98</v>
      </c>
      <c r="B47" s="155"/>
      <c r="C47" s="155"/>
      <c r="D47" s="155"/>
      <c r="E47" s="155"/>
      <c r="F47" s="155"/>
      <c r="G47" s="155"/>
      <c r="H47" s="155"/>
      <c r="I47" s="155"/>
      <c r="J47" s="155"/>
    </row>
  </sheetData>
  <sheetProtection/>
  <mergeCells count="7">
    <mergeCell ref="A46:J46"/>
    <mergeCell ref="A47:J47"/>
    <mergeCell ref="A3:J3"/>
    <mergeCell ref="C5:D5"/>
    <mergeCell ref="F5:G5"/>
    <mergeCell ref="I5:J5"/>
    <mergeCell ref="A44:J44"/>
  </mergeCells>
  <printOptions/>
  <pageMargins left="0.7" right="0.7" top="0.75" bottom="0.75" header="0.3" footer="0.3"/>
  <pageSetup fitToHeight="1" fitToWidth="1" horizontalDpi="600" verticalDpi="600" orientation="portrait" scale="77"/>
</worksheet>
</file>

<file path=xl/worksheets/sheet14.xml><?xml version="1.0" encoding="utf-8"?>
<worksheet xmlns="http://schemas.openxmlformats.org/spreadsheetml/2006/main" xmlns:r="http://schemas.openxmlformats.org/officeDocument/2006/relationships">
  <sheetPr>
    <pageSetUpPr fitToPage="1"/>
  </sheetPr>
  <dimension ref="A1:J47"/>
  <sheetViews>
    <sheetView zoomScaleSheetLayoutView="100" zoomScalePageLayoutView="0" workbookViewId="0" topLeftCell="A22">
      <selection activeCell="A45" sqref="A45:J45"/>
    </sheetView>
  </sheetViews>
  <sheetFormatPr defaultColWidth="8.57421875" defaultRowHeight="15"/>
  <cols>
    <col min="1" max="1" width="9.57421875" style="31" customWidth="1"/>
    <col min="2" max="2" width="13.00390625" style="31" customWidth="1"/>
    <col min="3" max="3" width="9.57421875" style="31" customWidth="1"/>
    <col min="4" max="4" width="13.00390625" style="60" customWidth="1"/>
    <col min="5" max="5" width="13.00390625" style="31" customWidth="1"/>
    <col min="6" max="6" width="9.57421875" style="31" customWidth="1"/>
    <col min="7" max="7" width="13.00390625" style="60" customWidth="1"/>
    <col min="8" max="8" width="13.00390625" style="31" customWidth="1"/>
    <col min="9" max="9" width="9.57421875" style="31" customWidth="1"/>
    <col min="10" max="10" width="13.00390625" style="61" customWidth="1"/>
    <col min="11" max="16384" width="8.57421875" style="31" customWidth="1"/>
  </cols>
  <sheetData>
    <row r="1" spans="1:4" ht="15">
      <c r="A1" s="2" t="s">
        <v>42</v>
      </c>
      <c r="B1" s="2"/>
      <c r="C1" s="2"/>
      <c r="D1" s="3"/>
    </row>
    <row r="2" spans="1:4" ht="17.25">
      <c r="A2" s="2" t="s">
        <v>186</v>
      </c>
      <c r="B2" s="2"/>
      <c r="C2" s="2"/>
      <c r="D2" s="3"/>
    </row>
    <row r="3" spans="1:10" ht="15" customHeight="1">
      <c r="A3" s="165" t="s">
        <v>183</v>
      </c>
      <c r="B3" s="165"/>
      <c r="C3" s="165"/>
      <c r="D3" s="165"/>
      <c r="E3" s="165"/>
      <c r="F3" s="165"/>
      <c r="G3" s="165"/>
      <c r="H3" s="165"/>
      <c r="I3" s="165"/>
      <c r="J3" s="165"/>
    </row>
    <row r="4" spans="1:10" ht="30">
      <c r="A4" s="80"/>
      <c r="B4" s="62" t="s">
        <v>14</v>
      </c>
      <c r="C4" s="63"/>
      <c r="D4" s="64"/>
      <c r="E4" s="62" t="s">
        <v>8</v>
      </c>
      <c r="F4" s="63"/>
      <c r="G4" s="65"/>
      <c r="H4" s="63" t="s">
        <v>15</v>
      </c>
      <c r="I4" s="63"/>
      <c r="J4" s="66"/>
    </row>
    <row r="5" spans="1:10" ht="15">
      <c r="A5" s="49"/>
      <c r="B5" s="67"/>
      <c r="C5" s="162" t="s">
        <v>9</v>
      </c>
      <c r="D5" s="166"/>
      <c r="E5" s="67"/>
      <c r="F5" s="167" t="s">
        <v>9</v>
      </c>
      <c r="G5" s="168"/>
      <c r="H5" s="68"/>
      <c r="I5" s="167" t="s">
        <v>9</v>
      </c>
      <c r="J5" s="169"/>
    </row>
    <row r="6" spans="1:10" ht="60">
      <c r="A6" s="69" t="s">
        <v>0</v>
      </c>
      <c r="B6" s="70" t="s">
        <v>10</v>
      </c>
      <c r="C6" s="71" t="s">
        <v>11</v>
      </c>
      <c r="D6" s="72" t="s">
        <v>12</v>
      </c>
      <c r="E6" s="70" t="s">
        <v>10</v>
      </c>
      <c r="F6" s="71" t="s">
        <v>11</v>
      </c>
      <c r="G6" s="72" t="s">
        <v>12</v>
      </c>
      <c r="H6" s="70" t="s">
        <v>10</v>
      </c>
      <c r="I6" s="71" t="s">
        <v>11</v>
      </c>
      <c r="J6" s="94" t="s">
        <v>12</v>
      </c>
    </row>
    <row r="7" spans="1:10" ht="15">
      <c r="A7" s="49">
        <v>1975</v>
      </c>
      <c r="B7" s="25">
        <f>35.62343686/100</f>
        <v>0.35623436859999996</v>
      </c>
      <c r="C7" s="11">
        <v>4901.87328358</v>
      </c>
      <c r="D7" s="12">
        <v>15312.03716418</v>
      </c>
      <c r="E7" s="25">
        <f>17.84621061/100</f>
        <v>0.1784621061</v>
      </c>
      <c r="F7" s="11">
        <v>8603.54563433</v>
      </c>
      <c r="G7" s="12">
        <v>15707.89291045</v>
      </c>
      <c r="H7" s="25">
        <f>1.9727295/100</f>
        <v>0.019727295</v>
      </c>
      <c r="I7" s="11">
        <v>9404.73239739</v>
      </c>
      <c r="J7" s="11">
        <v>16286.93722015</v>
      </c>
    </row>
    <row r="8" spans="1:10" ht="15">
      <c r="A8" s="49">
        <v>1976</v>
      </c>
      <c r="B8" s="73">
        <v>37.74845586</v>
      </c>
      <c r="C8" s="74">
        <v>4768.77464789</v>
      </c>
      <c r="D8" s="75">
        <v>15601.84105634</v>
      </c>
      <c r="E8" s="73">
        <v>17.63161094</v>
      </c>
      <c r="F8" s="74">
        <v>9394.48605634</v>
      </c>
      <c r="G8" s="75">
        <v>16348.94908451</v>
      </c>
      <c r="H8" s="73">
        <v>1.43500197</v>
      </c>
      <c r="I8" s="74">
        <v>9035.83446303</v>
      </c>
      <c r="J8" s="74">
        <v>16195.95089789</v>
      </c>
    </row>
    <row r="9" spans="1:10" ht="15">
      <c r="A9" s="49">
        <v>1977</v>
      </c>
      <c r="B9" s="73">
        <v>37.14811919</v>
      </c>
      <c r="C9" s="74">
        <v>4759.8708402</v>
      </c>
      <c r="D9" s="75">
        <v>15545.81253707</v>
      </c>
      <c r="E9" s="73">
        <v>16.50420175</v>
      </c>
      <c r="F9" s="74">
        <v>9147.876771</v>
      </c>
      <c r="G9" s="75">
        <v>15694.55850082</v>
      </c>
      <c r="H9" s="73">
        <v>2.2534113</v>
      </c>
      <c r="I9" s="74">
        <v>8552.89291598</v>
      </c>
      <c r="J9" s="74">
        <v>17046.28744646</v>
      </c>
    </row>
    <row r="10" spans="1:10" ht="15">
      <c r="A10" s="49">
        <v>1978</v>
      </c>
      <c r="B10" s="73">
        <v>39.55299858</v>
      </c>
      <c r="C10" s="74">
        <v>4985.27116564</v>
      </c>
      <c r="D10" s="75">
        <v>15918.24779141</v>
      </c>
      <c r="E10" s="73">
        <v>19.17433496</v>
      </c>
      <c r="F10" s="74">
        <v>8783.07843558</v>
      </c>
      <c r="G10" s="75">
        <v>16430.62288344</v>
      </c>
      <c r="H10" s="73">
        <v>1.19585611</v>
      </c>
      <c r="I10" s="74">
        <v>7789.48619632</v>
      </c>
      <c r="J10" s="74">
        <v>17415.56013804</v>
      </c>
    </row>
    <row r="11" spans="1:10" ht="15">
      <c r="A11" s="49">
        <v>1979</v>
      </c>
      <c r="B11" s="73">
        <v>38.75153191</v>
      </c>
      <c r="C11" s="74">
        <v>4995.23098202</v>
      </c>
      <c r="D11" s="75">
        <v>15778.68586445</v>
      </c>
      <c r="E11" s="73">
        <v>18.1255677</v>
      </c>
      <c r="F11" s="74">
        <v>8544.96699862</v>
      </c>
      <c r="G11" s="75">
        <v>16440.55396957</v>
      </c>
      <c r="H11" s="73">
        <v>2.68855602</v>
      </c>
      <c r="I11" s="74">
        <v>8401.35410788</v>
      </c>
      <c r="J11" s="74">
        <v>16919.78394191</v>
      </c>
    </row>
    <row r="12" spans="1:10" ht="15">
      <c r="A12" s="49">
        <v>1980</v>
      </c>
      <c r="B12" s="73">
        <v>43.14146051</v>
      </c>
      <c r="C12" s="74">
        <v>4500.79296252</v>
      </c>
      <c r="D12" s="75">
        <v>15722.75188634</v>
      </c>
      <c r="E12" s="73">
        <v>19.48002718</v>
      </c>
      <c r="F12" s="74">
        <v>8873.30377267</v>
      </c>
      <c r="G12" s="75">
        <v>16376.44498186</v>
      </c>
      <c r="H12" s="73">
        <v>1.99074466</v>
      </c>
      <c r="I12" s="74">
        <v>7923.46996372</v>
      </c>
      <c r="J12" s="74">
        <v>17132.49085852</v>
      </c>
    </row>
    <row r="13" spans="1:10" ht="15">
      <c r="A13" s="49">
        <v>1981</v>
      </c>
      <c r="B13" s="73">
        <v>40.13821544</v>
      </c>
      <c r="C13" s="74">
        <v>4733.68432671</v>
      </c>
      <c r="D13" s="75">
        <v>16168.02338852</v>
      </c>
      <c r="E13" s="73">
        <v>20.10670441</v>
      </c>
      <c r="F13" s="74">
        <v>8845.76115894</v>
      </c>
      <c r="G13" s="75">
        <v>16760.97963576</v>
      </c>
      <c r="H13" s="73">
        <v>1.94335125</v>
      </c>
      <c r="I13" s="74">
        <v>7247.51984547</v>
      </c>
      <c r="J13" s="74">
        <v>16554.19237307</v>
      </c>
    </row>
    <row r="14" spans="1:10" ht="15">
      <c r="A14" s="49">
        <v>1982</v>
      </c>
      <c r="B14" s="73">
        <v>38.50578308</v>
      </c>
      <c r="C14" s="74">
        <v>4416.70470103</v>
      </c>
      <c r="D14" s="75">
        <v>16435.8194433</v>
      </c>
      <c r="E14" s="73">
        <v>20.23772524</v>
      </c>
      <c r="F14" s="74">
        <v>8610.01443299</v>
      </c>
      <c r="G14" s="75">
        <v>17472.51172165</v>
      </c>
      <c r="H14" s="73">
        <v>3.1488041</v>
      </c>
      <c r="I14" s="74">
        <v>7483.73146392</v>
      </c>
      <c r="J14" s="74">
        <v>17826.22042268</v>
      </c>
    </row>
    <row r="15" spans="1:10" ht="15">
      <c r="A15" s="49">
        <v>1983</v>
      </c>
      <c r="B15" s="73">
        <v>41.44271983</v>
      </c>
      <c r="C15" s="74">
        <v>4990.83819095</v>
      </c>
      <c r="D15" s="75">
        <v>17560.94474372</v>
      </c>
      <c r="E15" s="73">
        <v>18.63698235</v>
      </c>
      <c r="F15" s="74">
        <v>9242.12490452</v>
      </c>
      <c r="G15" s="75">
        <v>17940.92901508</v>
      </c>
      <c r="H15" s="73">
        <v>4.69066213</v>
      </c>
      <c r="I15" s="74">
        <v>8121.45487437</v>
      </c>
      <c r="J15" s="74">
        <v>18950.43946734</v>
      </c>
    </row>
    <row r="16" spans="1:10" ht="15">
      <c r="A16" s="49">
        <v>1984</v>
      </c>
      <c r="B16" s="73">
        <v>38.67226324</v>
      </c>
      <c r="C16" s="74">
        <v>5197.91837994</v>
      </c>
      <c r="D16" s="75">
        <v>17894.5087946</v>
      </c>
      <c r="E16" s="73">
        <v>19.54379265</v>
      </c>
      <c r="F16" s="74">
        <v>10091.10117647</v>
      </c>
      <c r="G16" s="75">
        <v>18371.20231437</v>
      </c>
      <c r="H16" s="73">
        <v>5.27847324</v>
      </c>
      <c r="I16" s="74">
        <v>7790.3475217</v>
      </c>
      <c r="J16" s="74">
        <v>17881.44869817</v>
      </c>
    </row>
    <row r="17" spans="1:10" ht="15">
      <c r="A17" s="49">
        <v>1985</v>
      </c>
      <c r="B17" s="73">
        <v>42.79471987</v>
      </c>
      <c r="C17" s="74">
        <v>5533.96501859</v>
      </c>
      <c r="D17" s="75">
        <v>18250.75650558</v>
      </c>
      <c r="E17" s="73">
        <v>19.92917467</v>
      </c>
      <c r="F17" s="74">
        <v>10572.85204461</v>
      </c>
      <c r="G17" s="75">
        <v>18762.61680297</v>
      </c>
      <c r="H17" s="73">
        <v>3.9315774</v>
      </c>
      <c r="I17" s="74">
        <v>8714.21178439</v>
      </c>
      <c r="J17" s="74">
        <v>19352.09526022</v>
      </c>
    </row>
    <row r="18" spans="1:10" ht="15">
      <c r="A18" s="49">
        <v>1986</v>
      </c>
      <c r="B18" s="73">
        <v>47.38239301</v>
      </c>
      <c r="C18" s="74">
        <v>5314.25859361</v>
      </c>
      <c r="D18" s="75">
        <v>18174.22842922</v>
      </c>
      <c r="E18" s="73">
        <v>19.04447514</v>
      </c>
      <c r="F18" s="74">
        <v>11255.17917808</v>
      </c>
      <c r="G18" s="75">
        <v>19789.3260274</v>
      </c>
      <c r="H18" s="73">
        <v>3.60521337</v>
      </c>
      <c r="I18" s="74">
        <v>9628.74394521</v>
      </c>
      <c r="J18" s="74">
        <v>20240.7700274</v>
      </c>
    </row>
    <row r="19" spans="1:10" ht="15">
      <c r="A19" s="49">
        <v>1987</v>
      </c>
      <c r="B19" s="73">
        <v>43.57795428</v>
      </c>
      <c r="C19" s="74">
        <v>5966.22026432</v>
      </c>
      <c r="D19" s="75">
        <v>18869.16595595</v>
      </c>
      <c r="E19" s="73">
        <v>18.53994428</v>
      </c>
      <c r="F19" s="74">
        <v>11932.44052863</v>
      </c>
      <c r="G19" s="75">
        <v>19831.71615859</v>
      </c>
      <c r="H19" s="73">
        <v>4.93200693</v>
      </c>
      <c r="I19" s="74">
        <v>10786.92623789</v>
      </c>
      <c r="J19" s="74">
        <v>21380.94468722</v>
      </c>
    </row>
    <row r="20" spans="1:10" ht="15">
      <c r="A20" s="49">
        <v>1988</v>
      </c>
      <c r="B20" s="73">
        <v>46.46798474</v>
      </c>
      <c r="C20" s="74">
        <v>5738.69491525</v>
      </c>
      <c r="D20" s="75">
        <v>18526.42008475</v>
      </c>
      <c r="E20" s="73">
        <v>18.51176059</v>
      </c>
      <c r="F20" s="74">
        <v>11477.38983051</v>
      </c>
      <c r="G20" s="75">
        <v>19302.10034746</v>
      </c>
      <c r="H20" s="73">
        <v>3.31937792</v>
      </c>
      <c r="I20" s="74">
        <v>10639.54037288</v>
      </c>
      <c r="J20" s="74">
        <v>20787.46588136</v>
      </c>
    </row>
    <row r="21" spans="1:10" ht="15">
      <c r="A21" s="49">
        <v>1989</v>
      </c>
      <c r="B21" s="73">
        <v>47.00369384</v>
      </c>
      <c r="C21" s="74">
        <v>5456.61563255</v>
      </c>
      <c r="D21" s="75">
        <v>18188.71877518</v>
      </c>
      <c r="E21" s="73">
        <v>18.91173688</v>
      </c>
      <c r="F21" s="74">
        <v>10913.23126511</v>
      </c>
      <c r="G21" s="75">
        <v>19643.8162772</v>
      </c>
      <c r="H21" s="73">
        <v>5.17982012</v>
      </c>
      <c r="I21" s="74">
        <v>9094.35938759</v>
      </c>
      <c r="J21" s="74">
        <v>19848.43936342</v>
      </c>
    </row>
    <row r="22" spans="1:10" ht="15">
      <c r="A22" s="49">
        <v>1990</v>
      </c>
      <c r="B22" s="73">
        <v>44.12254521</v>
      </c>
      <c r="C22" s="74">
        <v>6047.05588915</v>
      </c>
      <c r="D22" s="75">
        <v>18915.29508083</v>
      </c>
      <c r="E22" s="73">
        <v>21.9906095</v>
      </c>
      <c r="F22" s="74">
        <v>12163.61816782</v>
      </c>
      <c r="G22" s="75">
        <v>20405.33830639</v>
      </c>
      <c r="H22" s="73">
        <v>5.8946141</v>
      </c>
      <c r="I22" s="74">
        <v>9644.01154734</v>
      </c>
      <c r="J22" s="74">
        <v>20419.2395843</v>
      </c>
    </row>
    <row r="23" spans="1:10" ht="15">
      <c r="A23" s="49">
        <v>1991</v>
      </c>
      <c r="B23" s="73">
        <v>46.89083673</v>
      </c>
      <c r="C23" s="74">
        <v>6121.04952941</v>
      </c>
      <c r="D23" s="75">
        <v>19103.38397059</v>
      </c>
      <c r="E23" s="73">
        <v>21.96007378</v>
      </c>
      <c r="F23" s="74">
        <v>11291.90902206</v>
      </c>
      <c r="G23" s="75">
        <v>19729.09863235</v>
      </c>
      <c r="H23" s="73">
        <v>5.24796904</v>
      </c>
      <c r="I23" s="74">
        <v>9958.32352941</v>
      </c>
      <c r="J23" s="74">
        <v>19495.07802941</v>
      </c>
    </row>
    <row r="24" spans="1:10" ht="15">
      <c r="A24" s="49">
        <v>1992</v>
      </c>
      <c r="B24" s="73">
        <v>49.00576132</v>
      </c>
      <c r="C24" s="74">
        <v>5990.005</v>
      </c>
      <c r="D24" s="75">
        <v>18858.735</v>
      </c>
      <c r="E24" s="73">
        <v>20.68341979</v>
      </c>
      <c r="F24" s="74">
        <v>11398.8</v>
      </c>
      <c r="G24" s="75">
        <v>19964</v>
      </c>
      <c r="H24" s="73">
        <v>5.77089227</v>
      </c>
      <c r="I24" s="74">
        <v>8898.47</v>
      </c>
      <c r="J24" s="74">
        <v>19722.5</v>
      </c>
    </row>
    <row r="25" spans="1:10" ht="15">
      <c r="A25" s="49">
        <v>1993</v>
      </c>
      <c r="B25" s="73">
        <v>50.61581722</v>
      </c>
      <c r="C25" s="74">
        <v>6169.05729224</v>
      </c>
      <c r="D25" s="75">
        <v>19187.93317175</v>
      </c>
      <c r="E25" s="73">
        <v>20.2999361</v>
      </c>
      <c r="F25" s="74">
        <v>11411.15373961</v>
      </c>
      <c r="G25" s="75">
        <v>20321.23268698</v>
      </c>
      <c r="H25" s="73">
        <v>5.05050919</v>
      </c>
      <c r="I25" s="74">
        <v>9261.79259003</v>
      </c>
      <c r="J25" s="74">
        <v>20399.39127424</v>
      </c>
    </row>
    <row r="26" spans="1:10" ht="15">
      <c r="A26" s="49">
        <v>1994</v>
      </c>
      <c r="B26" s="73">
        <v>46.6720457</v>
      </c>
      <c r="C26" s="74">
        <v>6100.59459459</v>
      </c>
      <c r="D26" s="75">
        <v>19520.37755405</v>
      </c>
      <c r="E26" s="73">
        <v>18.97675044</v>
      </c>
      <c r="F26" s="74">
        <v>10545.64033108</v>
      </c>
      <c r="G26" s="75">
        <v>20014.52571622</v>
      </c>
      <c r="H26" s="73">
        <v>5.14096685</v>
      </c>
      <c r="I26" s="74">
        <v>9150.89189189</v>
      </c>
      <c r="J26" s="74">
        <v>20819.04162838</v>
      </c>
    </row>
    <row r="27" spans="1:10" ht="15">
      <c r="A27" s="49">
        <v>1995</v>
      </c>
      <c r="B27" s="73">
        <v>48.25611</v>
      </c>
      <c r="C27" s="74">
        <v>6074.51205246</v>
      </c>
      <c r="D27" s="75">
        <v>19453.53603934</v>
      </c>
      <c r="E27" s="73">
        <v>18.5359767</v>
      </c>
      <c r="F27" s="74">
        <v>10731.04590164</v>
      </c>
      <c r="G27" s="75">
        <v>20356.42403934</v>
      </c>
      <c r="H27" s="73">
        <v>4.92751665</v>
      </c>
      <c r="I27" s="74">
        <v>10033.8979541</v>
      </c>
      <c r="J27" s="74">
        <v>20292.77783607</v>
      </c>
    </row>
    <row r="28" spans="1:10" ht="15">
      <c r="A28" s="49">
        <v>1996</v>
      </c>
      <c r="B28" s="73">
        <v>50.34378928</v>
      </c>
      <c r="C28" s="74">
        <v>6214.19724314</v>
      </c>
      <c r="D28" s="75">
        <v>19921.73107849</v>
      </c>
      <c r="E28" s="73">
        <v>18.08422111</v>
      </c>
      <c r="F28" s="74">
        <v>10889.97013401</v>
      </c>
      <c r="G28" s="75">
        <v>20820.58575622</v>
      </c>
      <c r="H28" s="73">
        <v>4.77634516</v>
      </c>
      <c r="I28" s="74">
        <v>9731.8304531</v>
      </c>
      <c r="J28" s="74">
        <v>20811.94292278</v>
      </c>
    </row>
    <row r="29" spans="1:10" ht="15">
      <c r="A29" s="49">
        <v>1997</v>
      </c>
      <c r="B29" s="73">
        <v>47.84745869</v>
      </c>
      <c r="C29" s="74">
        <v>7181.42358079</v>
      </c>
      <c r="D29" s="75">
        <v>20700.80550218</v>
      </c>
      <c r="E29" s="73">
        <v>17.71140665</v>
      </c>
      <c r="F29" s="74">
        <v>11422.68786026</v>
      </c>
      <c r="G29" s="75">
        <v>21121.83406114</v>
      </c>
      <c r="H29" s="73">
        <v>6.26621985</v>
      </c>
      <c r="I29" s="74">
        <v>11532.52139738</v>
      </c>
      <c r="J29" s="74">
        <v>21172.52646288</v>
      </c>
    </row>
    <row r="30" spans="1:10" ht="15">
      <c r="A30" s="49">
        <v>1998</v>
      </c>
      <c r="B30" s="73">
        <v>48.44155264</v>
      </c>
      <c r="C30" s="74">
        <v>6678.18616564</v>
      </c>
      <c r="D30" s="75">
        <v>20601.63309202</v>
      </c>
      <c r="E30" s="73">
        <v>19.98744809</v>
      </c>
      <c r="F30" s="74">
        <v>12421.63398773</v>
      </c>
      <c r="G30" s="75">
        <v>21810.56134969</v>
      </c>
      <c r="H30" s="73">
        <v>4.39175763</v>
      </c>
      <c r="I30" s="74">
        <v>12691.6695092</v>
      </c>
      <c r="J30" s="74">
        <v>22869.93147239</v>
      </c>
    </row>
    <row r="31" spans="1:10" ht="15">
      <c r="A31" s="49">
        <v>1999</v>
      </c>
      <c r="B31" s="73">
        <v>48.54996301</v>
      </c>
      <c r="C31" s="74">
        <v>7333.92779783</v>
      </c>
      <c r="D31" s="75">
        <v>21097.26563177</v>
      </c>
      <c r="E31" s="73">
        <v>19.40471335</v>
      </c>
      <c r="F31" s="74">
        <v>12467.67725632</v>
      </c>
      <c r="G31" s="75">
        <v>21928.44411552</v>
      </c>
      <c r="H31" s="73">
        <v>4.45786554</v>
      </c>
      <c r="I31" s="74">
        <v>11082.37978339</v>
      </c>
      <c r="J31" s="74">
        <v>22792.21783394</v>
      </c>
    </row>
    <row r="32" spans="1:10" ht="15">
      <c r="A32" s="49">
        <v>2000</v>
      </c>
      <c r="B32" s="73">
        <v>51.53891427</v>
      </c>
      <c r="C32" s="74">
        <v>6928.77508121</v>
      </c>
      <c r="D32" s="75">
        <v>20644.92167053</v>
      </c>
      <c r="E32" s="73">
        <v>17.79512923</v>
      </c>
      <c r="F32" s="74">
        <v>10998.05568445</v>
      </c>
      <c r="G32" s="75">
        <v>20782.39736659</v>
      </c>
      <c r="H32" s="73">
        <v>4.4488629</v>
      </c>
      <c r="I32" s="74">
        <v>10275.3263109</v>
      </c>
      <c r="J32" s="74">
        <v>21689.73696056</v>
      </c>
    </row>
    <row r="33" spans="1:10" ht="15">
      <c r="A33" s="49">
        <v>2001</v>
      </c>
      <c r="B33" s="73">
        <v>49.45552834</v>
      </c>
      <c r="C33" s="74">
        <v>6847.74606742</v>
      </c>
      <c r="D33" s="75">
        <v>20543.23820225</v>
      </c>
      <c r="E33" s="73">
        <v>18.97720077</v>
      </c>
      <c r="F33" s="74">
        <v>10773.78714607</v>
      </c>
      <c r="G33" s="75">
        <v>20999.75460674</v>
      </c>
      <c r="H33" s="73">
        <v>3.92900411</v>
      </c>
      <c r="I33" s="74">
        <v>9541.19285393</v>
      </c>
      <c r="J33" s="74">
        <v>20101.93901124</v>
      </c>
    </row>
    <row r="34" spans="1:10" ht="15">
      <c r="A34" s="49">
        <v>2002</v>
      </c>
      <c r="B34" s="73">
        <v>48.11347113</v>
      </c>
      <c r="C34" s="74">
        <v>6775.42412451</v>
      </c>
      <c r="D34" s="75">
        <v>20552.11984436</v>
      </c>
      <c r="E34" s="73">
        <v>18.27600013</v>
      </c>
      <c r="F34" s="74">
        <v>10539.54863813</v>
      </c>
      <c r="G34" s="75">
        <v>20762.91081712</v>
      </c>
      <c r="H34" s="73">
        <v>4.3894049</v>
      </c>
      <c r="I34" s="74">
        <v>9033.89883268</v>
      </c>
      <c r="J34" s="74">
        <v>21545.84871595</v>
      </c>
    </row>
    <row r="35" spans="1:10" ht="15">
      <c r="A35" s="49">
        <v>2003</v>
      </c>
      <c r="B35" s="73">
        <v>50.72509587</v>
      </c>
      <c r="C35" s="74">
        <v>7306.16772999</v>
      </c>
      <c r="D35" s="75">
        <v>20829.82767556</v>
      </c>
      <c r="E35" s="73">
        <v>18.28490494</v>
      </c>
      <c r="F35" s="74">
        <v>12533.28470332</v>
      </c>
      <c r="G35" s="75">
        <v>21658.6218454</v>
      </c>
      <c r="H35" s="73">
        <v>4.69862625</v>
      </c>
      <c r="I35" s="74">
        <v>11104.85887316</v>
      </c>
      <c r="J35" s="74">
        <v>22940.21164398</v>
      </c>
    </row>
    <row r="36" spans="1:10" ht="15">
      <c r="A36" s="49">
        <v>2004</v>
      </c>
      <c r="B36" s="73">
        <v>48.59738698</v>
      </c>
      <c r="C36" s="74">
        <v>6939.43439114</v>
      </c>
      <c r="D36" s="75">
        <v>20879.58247232</v>
      </c>
      <c r="E36" s="73">
        <v>18.99782404</v>
      </c>
      <c r="F36" s="74">
        <v>11765.62538745</v>
      </c>
      <c r="G36" s="75">
        <v>21418.00738007</v>
      </c>
      <c r="H36" s="73">
        <v>4.23288115</v>
      </c>
      <c r="I36" s="74">
        <v>11165.92118081</v>
      </c>
      <c r="J36" s="74">
        <v>22621.5804059</v>
      </c>
    </row>
    <row r="37" spans="1:10" ht="15">
      <c r="A37" s="49">
        <v>2005</v>
      </c>
      <c r="B37" s="73">
        <v>50.55095772</v>
      </c>
      <c r="C37" s="74">
        <v>7060.63058098</v>
      </c>
      <c r="D37" s="75">
        <v>21358.29145501</v>
      </c>
      <c r="E37" s="73">
        <v>20.38813546</v>
      </c>
      <c r="F37" s="74">
        <v>12575.44263239</v>
      </c>
      <c r="G37" s="75">
        <v>21962.92467866</v>
      </c>
      <c r="H37" s="73">
        <v>4.23012882</v>
      </c>
      <c r="I37" s="74">
        <v>11040.06882262</v>
      </c>
      <c r="J37" s="74">
        <v>22282.0688946</v>
      </c>
    </row>
    <row r="38" spans="1:10" ht="15">
      <c r="A38" s="49">
        <v>2006</v>
      </c>
      <c r="B38" s="73">
        <v>50.55506015</v>
      </c>
      <c r="C38" s="74">
        <v>7128.76577624</v>
      </c>
      <c r="D38" s="75">
        <v>21359.59783144</v>
      </c>
      <c r="E38" s="73">
        <v>19.33401565</v>
      </c>
      <c r="F38" s="74">
        <v>11948.02503696</v>
      </c>
      <c r="G38" s="75">
        <v>21633.26767866</v>
      </c>
      <c r="H38" s="73">
        <v>3.83961257</v>
      </c>
      <c r="I38" s="74">
        <v>11223.24493346</v>
      </c>
      <c r="J38" s="74">
        <v>22173.93249877</v>
      </c>
    </row>
    <row r="39" spans="1:10" ht="15">
      <c r="A39" s="49">
        <v>2007</v>
      </c>
      <c r="B39" s="73">
        <v>50.11364642</v>
      </c>
      <c r="C39" s="74">
        <v>7150.23229919</v>
      </c>
      <c r="D39" s="75">
        <v>21236.18992858</v>
      </c>
      <c r="E39" s="73">
        <v>17.69631452</v>
      </c>
      <c r="F39" s="74">
        <v>12350.40124405</v>
      </c>
      <c r="G39" s="75">
        <v>22562.23300952</v>
      </c>
      <c r="H39" s="73">
        <v>3.70070066</v>
      </c>
      <c r="I39" s="74">
        <v>12194.93785997</v>
      </c>
      <c r="J39" s="74">
        <v>23537.26468668</v>
      </c>
    </row>
    <row r="40" spans="1:10" ht="15">
      <c r="A40" s="49">
        <v>2008</v>
      </c>
      <c r="B40" s="73">
        <v>48.45558506</v>
      </c>
      <c r="C40" s="74">
        <v>7272.53661769</v>
      </c>
      <c r="D40" s="75">
        <v>21618.51771588</v>
      </c>
      <c r="E40" s="73">
        <v>18.93438419</v>
      </c>
      <c r="F40" s="74">
        <v>12378.78573224</v>
      </c>
      <c r="G40" s="75">
        <v>22392.19182414</v>
      </c>
      <c r="H40" s="73">
        <v>4.90814746</v>
      </c>
      <c r="I40" s="74">
        <v>10156.7936933</v>
      </c>
      <c r="J40" s="74">
        <v>22296.77201746</v>
      </c>
    </row>
    <row r="41" spans="1:10" ht="15">
      <c r="A41" s="49">
        <v>2009</v>
      </c>
      <c r="B41" s="73">
        <v>50.58171725</v>
      </c>
      <c r="C41" s="74">
        <v>8137.55788088</v>
      </c>
      <c r="D41" s="75">
        <v>23022.9261033</v>
      </c>
      <c r="E41" s="73">
        <v>18.92753454</v>
      </c>
      <c r="F41" s="74">
        <v>12557.95969271</v>
      </c>
      <c r="G41" s="75">
        <v>23650.82408794</v>
      </c>
      <c r="H41" s="73">
        <v>4.17264406</v>
      </c>
      <c r="I41" s="74">
        <v>11521.92801806</v>
      </c>
      <c r="J41" s="74">
        <v>24813.48185616</v>
      </c>
    </row>
    <row r="42" spans="1:10" ht="15">
      <c r="A42" s="49">
        <v>2010</v>
      </c>
      <c r="B42" s="73">
        <v>46.1871701</v>
      </c>
      <c r="C42" s="74">
        <v>7487.30328264</v>
      </c>
      <c r="D42" s="75">
        <v>22628.12176726</v>
      </c>
      <c r="E42" s="73">
        <v>21.35972205</v>
      </c>
      <c r="F42" s="74">
        <v>12402.20527149</v>
      </c>
      <c r="G42" s="75">
        <v>22990.059872</v>
      </c>
      <c r="H42" s="73">
        <v>5.81134161</v>
      </c>
      <c r="I42" s="74">
        <v>11595.4819994</v>
      </c>
      <c r="J42" s="74">
        <v>24372.05243502</v>
      </c>
    </row>
    <row r="43" spans="1:10" ht="15">
      <c r="A43" s="53">
        <v>2011</v>
      </c>
      <c r="B43" s="76">
        <v>47.6329756</v>
      </c>
      <c r="C43" s="77">
        <v>7920</v>
      </c>
      <c r="D43" s="78">
        <v>23018.5</v>
      </c>
      <c r="E43" s="76">
        <v>20.13507258</v>
      </c>
      <c r="F43" s="77">
        <v>12000</v>
      </c>
      <c r="G43" s="78">
        <v>23264.5</v>
      </c>
      <c r="H43" s="76">
        <v>5.14837885</v>
      </c>
      <c r="I43" s="77">
        <v>12238</v>
      </c>
      <c r="J43" s="77">
        <v>23678.5</v>
      </c>
    </row>
    <row r="44" spans="1:10" ht="15">
      <c r="A44" s="160" t="s">
        <v>131</v>
      </c>
      <c r="B44" s="160"/>
      <c r="C44" s="160"/>
      <c r="D44" s="160"/>
      <c r="E44" s="160"/>
      <c r="F44" s="160"/>
      <c r="G44" s="160"/>
      <c r="H44" s="160"/>
      <c r="I44" s="160"/>
      <c r="J44" s="160"/>
    </row>
    <row r="45" spans="1:10" ht="17.25">
      <c r="A45" s="142" t="s">
        <v>788</v>
      </c>
      <c r="B45" s="142"/>
      <c r="C45" s="142"/>
      <c r="D45" s="142"/>
      <c r="E45" s="142"/>
      <c r="F45" s="142"/>
      <c r="G45" s="142"/>
      <c r="H45" s="142"/>
      <c r="I45" s="142"/>
      <c r="J45" s="142"/>
    </row>
    <row r="46" spans="1:10" ht="17.25">
      <c r="A46" s="164" t="s">
        <v>132</v>
      </c>
      <c r="B46" s="164"/>
      <c r="C46" s="164"/>
      <c r="D46" s="164"/>
      <c r="E46" s="164"/>
      <c r="F46" s="164"/>
      <c r="G46" s="164"/>
      <c r="H46" s="164"/>
      <c r="I46" s="164"/>
      <c r="J46" s="164"/>
    </row>
    <row r="47" spans="1:10" ht="15" customHeight="1">
      <c r="A47" s="155" t="s">
        <v>98</v>
      </c>
      <c r="B47" s="155"/>
      <c r="C47" s="155"/>
      <c r="D47" s="155"/>
      <c r="E47" s="155"/>
      <c r="F47" s="155"/>
      <c r="G47" s="155"/>
      <c r="H47" s="155"/>
      <c r="I47" s="155"/>
      <c r="J47" s="155"/>
    </row>
  </sheetData>
  <sheetProtection/>
  <mergeCells count="7">
    <mergeCell ref="A46:J46"/>
    <mergeCell ref="A47:J47"/>
    <mergeCell ref="A3:J3"/>
    <mergeCell ref="C5:D5"/>
    <mergeCell ref="F5:G5"/>
    <mergeCell ref="I5:J5"/>
    <mergeCell ref="A44:J44"/>
  </mergeCells>
  <printOptions/>
  <pageMargins left="0.7" right="0.7" top="0.75" bottom="0.75" header="0.3" footer="0.3"/>
  <pageSetup fitToHeight="1" fitToWidth="1" horizontalDpi="600" verticalDpi="600" orientation="portrait" scale="77"/>
</worksheet>
</file>

<file path=xl/worksheets/sheet15.xml><?xml version="1.0" encoding="utf-8"?>
<worksheet xmlns="http://schemas.openxmlformats.org/spreadsheetml/2006/main" xmlns:r="http://schemas.openxmlformats.org/officeDocument/2006/relationships">
  <sheetPr>
    <pageSetUpPr fitToPage="1"/>
  </sheetPr>
  <dimension ref="A1:J47"/>
  <sheetViews>
    <sheetView zoomScaleSheetLayoutView="100" zoomScalePageLayoutView="0" workbookViewId="0" topLeftCell="A31">
      <selection activeCell="A45" sqref="A45:J45"/>
    </sheetView>
  </sheetViews>
  <sheetFormatPr defaultColWidth="8.57421875" defaultRowHeight="15"/>
  <cols>
    <col min="1" max="1" width="9.57421875" style="31" customWidth="1"/>
    <col min="2" max="2" width="13.00390625" style="31" customWidth="1"/>
    <col min="3" max="3" width="9.57421875" style="31" customWidth="1"/>
    <col min="4" max="4" width="13.00390625" style="60" customWidth="1"/>
    <col min="5" max="5" width="13.00390625" style="31" customWidth="1"/>
    <col min="6" max="6" width="9.57421875" style="31" customWidth="1"/>
    <col min="7" max="7" width="13.00390625" style="60" customWidth="1"/>
    <col min="8" max="8" width="13.00390625" style="31" customWidth="1"/>
    <col min="9" max="9" width="9.57421875" style="31" customWidth="1"/>
    <col min="10" max="10" width="13.00390625" style="61" customWidth="1"/>
    <col min="11" max="16384" width="8.57421875" style="31" customWidth="1"/>
  </cols>
  <sheetData>
    <row r="1" spans="1:4" ht="15">
      <c r="A1" s="2" t="s">
        <v>43</v>
      </c>
      <c r="B1" s="2"/>
      <c r="C1" s="2"/>
      <c r="D1" s="3"/>
    </row>
    <row r="2" spans="1:4" ht="17.25">
      <c r="A2" s="2" t="s">
        <v>187</v>
      </c>
      <c r="B2" s="2"/>
      <c r="C2" s="2"/>
      <c r="D2" s="3"/>
    </row>
    <row r="3" spans="1:10" ht="15" customHeight="1">
      <c r="A3" s="165" t="s">
        <v>183</v>
      </c>
      <c r="B3" s="165"/>
      <c r="C3" s="165"/>
      <c r="D3" s="165"/>
      <c r="E3" s="165"/>
      <c r="F3" s="165"/>
      <c r="G3" s="165"/>
      <c r="H3" s="165"/>
      <c r="I3" s="165"/>
      <c r="J3" s="165"/>
    </row>
    <row r="4" spans="1:10" ht="30">
      <c r="A4" s="80"/>
      <c r="B4" s="62" t="s">
        <v>14</v>
      </c>
      <c r="C4" s="63"/>
      <c r="D4" s="64"/>
      <c r="E4" s="62" t="s">
        <v>8</v>
      </c>
      <c r="F4" s="63"/>
      <c r="G4" s="65"/>
      <c r="H4" s="63" t="s">
        <v>15</v>
      </c>
      <c r="I4" s="63"/>
      <c r="J4" s="66"/>
    </row>
    <row r="5" spans="1:10" ht="15">
      <c r="A5" s="49"/>
      <c r="B5" s="67"/>
      <c r="C5" s="162" t="s">
        <v>9</v>
      </c>
      <c r="D5" s="166"/>
      <c r="E5" s="67"/>
      <c r="F5" s="167" t="s">
        <v>9</v>
      </c>
      <c r="G5" s="168"/>
      <c r="H5" s="68"/>
      <c r="I5" s="167" t="s">
        <v>9</v>
      </c>
      <c r="J5" s="169"/>
    </row>
    <row r="6" spans="1:10" ht="60" customHeight="1">
      <c r="A6" s="69" t="s">
        <v>0</v>
      </c>
      <c r="B6" s="70" t="s">
        <v>10</v>
      </c>
      <c r="C6" s="71" t="s">
        <v>11</v>
      </c>
      <c r="D6" s="72" t="s">
        <v>12</v>
      </c>
      <c r="E6" s="70" t="s">
        <v>10</v>
      </c>
      <c r="F6" s="71" t="s">
        <v>11</v>
      </c>
      <c r="G6" s="72" t="s">
        <v>12</v>
      </c>
      <c r="H6" s="70" t="s">
        <v>10</v>
      </c>
      <c r="I6" s="71" t="s">
        <v>11</v>
      </c>
      <c r="J6" s="94" t="s">
        <v>12</v>
      </c>
    </row>
    <row r="7" spans="1:10" ht="15">
      <c r="A7" s="49">
        <v>1975</v>
      </c>
      <c r="B7" s="25">
        <f>36.39699005/100</f>
        <v>0.3639699005</v>
      </c>
      <c r="C7" s="11">
        <v>9450.00313433</v>
      </c>
      <c r="D7" s="12">
        <v>20866.65130597</v>
      </c>
      <c r="E7" s="25">
        <f>29.16333447/100</f>
        <v>0.29163334469999996</v>
      </c>
      <c r="F7" s="11">
        <v>15863.70847015</v>
      </c>
      <c r="G7" s="12">
        <v>24340.91716418</v>
      </c>
      <c r="H7" s="25">
        <f>4.13071779/100</f>
        <v>0.041307177900000006</v>
      </c>
      <c r="I7" s="11">
        <v>17131.28910448</v>
      </c>
      <c r="J7" s="11">
        <v>25663.24380597</v>
      </c>
    </row>
    <row r="8" spans="1:10" ht="15">
      <c r="A8" s="49">
        <v>1976</v>
      </c>
      <c r="B8" s="73">
        <v>36.35377509</v>
      </c>
      <c r="C8" s="74">
        <v>10109.80225352</v>
      </c>
      <c r="D8" s="75">
        <v>21721.76852113</v>
      </c>
      <c r="E8" s="73">
        <v>27.86629178</v>
      </c>
      <c r="F8" s="74">
        <v>16964.91580986</v>
      </c>
      <c r="G8" s="75">
        <v>24034.62422535</v>
      </c>
      <c r="H8" s="73">
        <v>5.75068488</v>
      </c>
      <c r="I8" s="74">
        <v>17441.79327465</v>
      </c>
      <c r="J8" s="74">
        <v>25520.89232394</v>
      </c>
    </row>
    <row r="9" spans="1:10" ht="15">
      <c r="A9" s="49">
        <v>1977</v>
      </c>
      <c r="B9" s="73">
        <v>35.1685898</v>
      </c>
      <c r="C9" s="74">
        <v>10157.49</v>
      </c>
      <c r="D9" s="75">
        <v>22417.8760626</v>
      </c>
      <c r="E9" s="73">
        <v>29.5181059</v>
      </c>
      <c r="F9" s="74">
        <v>17972.23107084</v>
      </c>
      <c r="G9" s="75">
        <v>24769.9216145</v>
      </c>
      <c r="H9" s="73">
        <v>6.39705955</v>
      </c>
      <c r="I9" s="74">
        <v>17436.74560132</v>
      </c>
      <c r="J9" s="74">
        <v>25759.08227348</v>
      </c>
    </row>
    <row r="10" spans="1:10" ht="15">
      <c r="A10" s="49">
        <v>1978</v>
      </c>
      <c r="B10" s="73">
        <v>37.36226384</v>
      </c>
      <c r="C10" s="74">
        <v>9762.82269939</v>
      </c>
      <c r="D10" s="75">
        <v>21779.40340491</v>
      </c>
      <c r="E10" s="73">
        <v>27.45450421</v>
      </c>
      <c r="F10" s="74">
        <v>15495.88453988</v>
      </c>
      <c r="G10" s="75">
        <v>24233.95705521</v>
      </c>
      <c r="H10" s="73">
        <v>6.59136274</v>
      </c>
      <c r="I10" s="74">
        <v>16368.30699387</v>
      </c>
      <c r="J10" s="74">
        <v>25791.85429448</v>
      </c>
    </row>
    <row r="11" spans="1:10" ht="15">
      <c r="A11" s="49">
        <v>1979</v>
      </c>
      <c r="B11" s="73">
        <v>32.23743444</v>
      </c>
      <c r="C11" s="74">
        <v>8935.21941909</v>
      </c>
      <c r="D11" s="75">
        <v>21292.17206086</v>
      </c>
      <c r="E11" s="73">
        <v>29.17334503</v>
      </c>
      <c r="F11" s="74">
        <v>15530.48532503</v>
      </c>
      <c r="G11" s="75">
        <v>23643.05264177</v>
      </c>
      <c r="H11" s="73">
        <v>7.93262381</v>
      </c>
      <c r="I11" s="74">
        <v>14545.48821577</v>
      </c>
      <c r="J11" s="74">
        <v>24236.23632089</v>
      </c>
    </row>
    <row r="12" spans="1:10" ht="15">
      <c r="A12" s="49">
        <v>1980</v>
      </c>
      <c r="B12" s="73">
        <v>32.58317375</v>
      </c>
      <c r="C12" s="74">
        <v>8701.35110036</v>
      </c>
      <c r="D12" s="75">
        <v>21584.15448609</v>
      </c>
      <c r="E12" s="73">
        <v>28.00687054</v>
      </c>
      <c r="F12" s="74">
        <v>15713.1989601</v>
      </c>
      <c r="G12" s="75">
        <v>23380.10461911</v>
      </c>
      <c r="H12" s="73">
        <v>7.4055638</v>
      </c>
      <c r="I12" s="74">
        <v>15557.62273277</v>
      </c>
      <c r="J12" s="74">
        <v>26049.46515115</v>
      </c>
    </row>
    <row r="13" spans="1:10" ht="15">
      <c r="A13" s="49">
        <v>1981</v>
      </c>
      <c r="B13" s="73">
        <v>36.75525914</v>
      </c>
      <c r="C13" s="74">
        <v>7524.06666667</v>
      </c>
      <c r="D13" s="75">
        <v>19981.13068433</v>
      </c>
      <c r="E13" s="73">
        <v>27.53182916</v>
      </c>
      <c r="F13" s="74">
        <v>15621.15827815</v>
      </c>
      <c r="G13" s="75">
        <v>24575.29589404</v>
      </c>
      <c r="H13" s="73">
        <v>5.05168394</v>
      </c>
      <c r="I13" s="74">
        <v>13940.70034216</v>
      </c>
      <c r="J13" s="74">
        <v>22848.74682119</v>
      </c>
    </row>
    <row r="14" spans="1:10" ht="15">
      <c r="A14" s="49">
        <v>1982</v>
      </c>
      <c r="B14" s="73">
        <v>35.02548759</v>
      </c>
      <c r="C14" s="74">
        <v>8144.60824742</v>
      </c>
      <c r="D14" s="75">
        <v>21417.99265979</v>
      </c>
      <c r="E14" s="73">
        <v>28.39463098</v>
      </c>
      <c r="F14" s="74">
        <v>16289.21649485</v>
      </c>
      <c r="G14" s="75">
        <v>26081.36263918</v>
      </c>
      <c r="H14" s="73">
        <v>4.69962649</v>
      </c>
      <c r="I14" s="74">
        <v>14087.84523711</v>
      </c>
      <c r="J14" s="74">
        <v>25415.83179381</v>
      </c>
    </row>
    <row r="15" spans="1:10" ht="15">
      <c r="A15" s="49">
        <v>1983</v>
      </c>
      <c r="B15" s="73">
        <v>34.01766439</v>
      </c>
      <c r="C15" s="74">
        <v>8690.8641407</v>
      </c>
      <c r="D15" s="75">
        <v>21859.87127638</v>
      </c>
      <c r="E15" s="73">
        <v>29.64308098</v>
      </c>
      <c r="F15" s="74">
        <v>18148.50251256</v>
      </c>
      <c r="G15" s="75">
        <v>27222.75376884</v>
      </c>
      <c r="H15" s="73">
        <v>6.58521328</v>
      </c>
      <c r="I15" s="74">
        <v>14859.08643216</v>
      </c>
      <c r="J15" s="74">
        <v>25546.28584925</v>
      </c>
    </row>
    <row r="16" spans="1:10" ht="15">
      <c r="A16" s="49">
        <v>1984</v>
      </c>
      <c r="B16" s="73">
        <v>31.53942365</v>
      </c>
      <c r="C16" s="74">
        <v>7813.20269045</v>
      </c>
      <c r="D16" s="75">
        <v>21463.18014465</v>
      </c>
      <c r="E16" s="73">
        <v>28.92498354</v>
      </c>
      <c r="F16" s="74">
        <v>17631.13018322</v>
      </c>
      <c r="G16" s="75">
        <v>26866.79504339</v>
      </c>
      <c r="H16" s="73">
        <v>6.37218627</v>
      </c>
      <c r="I16" s="74">
        <v>19045.97396336</v>
      </c>
      <c r="J16" s="74">
        <v>29504.93452266</v>
      </c>
    </row>
    <row r="17" spans="1:10" ht="15">
      <c r="A17" s="49">
        <v>1985</v>
      </c>
      <c r="B17" s="73">
        <v>31.96812938</v>
      </c>
      <c r="C17" s="74">
        <v>8256.8939777</v>
      </c>
      <c r="D17" s="75">
        <v>22429.55040892</v>
      </c>
      <c r="E17" s="73">
        <v>28.68766065</v>
      </c>
      <c r="F17" s="74">
        <v>17447.30366171</v>
      </c>
      <c r="G17" s="75">
        <v>27715.97643123</v>
      </c>
      <c r="H17" s="73">
        <v>6.50698155</v>
      </c>
      <c r="I17" s="74">
        <v>16362.7472119</v>
      </c>
      <c r="J17" s="74">
        <v>27678.21624535</v>
      </c>
    </row>
    <row r="18" spans="1:10" ht="15">
      <c r="A18" s="49">
        <v>1986</v>
      </c>
      <c r="B18" s="73">
        <v>35.24866939</v>
      </c>
      <c r="C18" s="74">
        <v>8661.95291324</v>
      </c>
      <c r="D18" s="75">
        <v>22690.72981735</v>
      </c>
      <c r="E18" s="73">
        <v>26.97119154</v>
      </c>
      <c r="F18" s="74">
        <v>19583.18721461</v>
      </c>
      <c r="G18" s="75">
        <v>28653.29497717</v>
      </c>
      <c r="H18" s="73">
        <v>7.64728916</v>
      </c>
      <c r="I18" s="74">
        <v>16181.89680365</v>
      </c>
      <c r="J18" s="74">
        <v>28859.43378995</v>
      </c>
    </row>
    <row r="19" spans="1:10" ht="15">
      <c r="A19" s="49">
        <v>1987</v>
      </c>
      <c r="B19" s="73">
        <v>36.41388193</v>
      </c>
      <c r="C19" s="74">
        <v>9406.74061674</v>
      </c>
      <c r="D19" s="75">
        <v>22896.36463436</v>
      </c>
      <c r="E19" s="73">
        <v>29.33484381</v>
      </c>
      <c r="F19" s="74">
        <v>19497.60782379</v>
      </c>
      <c r="G19" s="75">
        <v>28499.6398326</v>
      </c>
      <c r="H19" s="73">
        <v>8.65383797</v>
      </c>
      <c r="I19" s="74">
        <v>17799.22378855</v>
      </c>
      <c r="J19" s="74">
        <v>29377.6685815</v>
      </c>
    </row>
    <row r="20" spans="1:10" ht="15">
      <c r="A20" s="49">
        <v>1988</v>
      </c>
      <c r="B20" s="73">
        <v>36.38794095</v>
      </c>
      <c r="C20" s="74">
        <v>9373.20169492</v>
      </c>
      <c r="D20" s="75">
        <v>23048.51167797</v>
      </c>
      <c r="E20" s="73">
        <v>28.74270621</v>
      </c>
      <c r="F20" s="74">
        <v>21462.71898305</v>
      </c>
      <c r="G20" s="75">
        <v>29540.88852542</v>
      </c>
      <c r="H20" s="73">
        <v>9.69787928</v>
      </c>
      <c r="I20" s="74">
        <v>16459.5334661</v>
      </c>
      <c r="J20" s="74">
        <v>28310.89491525</v>
      </c>
    </row>
    <row r="21" spans="1:10" ht="15">
      <c r="A21" s="49">
        <v>1989</v>
      </c>
      <c r="B21" s="73">
        <v>39.64056467</v>
      </c>
      <c r="C21" s="74">
        <v>9821.9081386</v>
      </c>
      <c r="D21" s="75">
        <v>23445.25850121</v>
      </c>
      <c r="E21" s="73">
        <v>26.70855042</v>
      </c>
      <c r="F21" s="74">
        <v>19643.8162772</v>
      </c>
      <c r="G21" s="75">
        <v>28679.97176471</v>
      </c>
      <c r="H21" s="73">
        <v>9.37518727</v>
      </c>
      <c r="I21" s="74">
        <v>18478.82883965</v>
      </c>
      <c r="J21" s="74">
        <v>31371.90214343</v>
      </c>
    </row>
    <row r="22" spans="1:10" ht="15">
      <c r="A22" s="49">
        <v>1990</v>
      </c>
      <c r="B22" s="73">
        <v>41.39359122</v>
      </c>
      <c r="C22" s="74">
        <v>10425.95842956</v>
      </c>
      <c r="D22" s="75">
        <v>24454.9543264</v>
      </c>
      <c r="E22" s="73">
        <v>25.56338988</v>
      </c>
      <c r="F22" s="74">
        <v>20678.1508853</v>
      </c>
      <c r="G22" s="75">
        <v>29401.20277136</v>
      </c>
      <c r="H22" s="73">
        <v>9.54785552</v>
      </c>
      <c r="I22" s="74">
        <v>16684.13997691</v>
      </c>
      <c r="J22" s="74">
        <v>29325.61457275</v>
      </c>
    </row>
    <row r="23" spans="1:10" ht="15">
      <c r="A23" s="49">
        <v>1991</v>
      </c>
      <c r="B23" s="73">
        <v>44.20393568</v>
      </c>
      <c r="C23" s="74">
        <v>11213.07229412</v>
      </c>
      <c r="D23" s="75">
        <v>25461.77354412</v>
      </c>
      <c r="E23" s="73">
        <v>26.80512357</v>
      </c>
      <c r="F23" s="74">
        <v>20706.67405882</v>
      </c>
      <c r="G23" s="75">
        <v>29211.08235294</v>
      </c>
      <c r="H23" s="73">
        <v>8.82337454</v>
      </c>
      <c r="I23" s="74">
        <v>16937.44860294</v>
      </c>
      <c r="J23" s="74">
        <v>30049.24125</v>
      </c>
    </row>
    <row r="24" spans="1:10" ht="15">
      <c r="A24" s="49">
        <v>1992</v>
      </c>
      <c r="B24" s="73">
        <v>45.54620457</v>
      </c>
      <c r="C24" s="74">
        <v>10616.34</v>
      </c>
      <c r="D24" s="75">
        <v>25196.5</v>
      </c>
      <c r="E24" s="73">
        <v>28.83651553</v>
      </c>
      <c r="F24" s="74">
        <v>20600.755</v>
      </c>
      <c r="G24" s="75">
        <v>28786.8</v>
      </c>
      <c r="H24" s="73">
        <v>7.4323489</v>
      </c>
      <c r="I24" s="74">
        <v>18155.97</v>
      </c>
      <c r="J24" s="74">
        <v>29913.8</v>
      </c>
    </row>
    <row r="25" spans="1:10" ht="15">
      <c r="A25" s="49">
        <v>1993</v>
      </c>
      <c r="B25" s="73">
        <v>40.86800898</v>
      </c>
      <c r="C25" s="74">
        <v>11387.70616343</v>
      </c>
      <c r="D25" s="75">
        <v>26280.0433795</v>
      </c>
      <c r="E25" s="73">
        <v>30.21613143</v>
      </c>
      <c r="F25" s="74">
        <v>20633.86703601</v>
      </c>
      <c r="G25" s="75">
        <v>28962.44609418</v>
      </c>
      <c r="H25" s="73">
        <v>9.12547546</v>
      </c>
      <c r="I25" s="74">
        <v>16838.48603878</v>
      </c>
      <c r="J25" s="74">
        <v>29167.2215928</v>
      </c>
    </row>
    <row r="26" spans="1:10" ht="15">
      <c r="A26" s="49">
        <v>1994</v>
      </c>
      <c r="B26" s="73">
        <v>42.74422951</v>
      </c>
      <c r="C26" s="74">
        <v>10981.07027027</v>
      </c>
      <c r="D26" s="75">
        <v>26374.39558108</v>
      </c>
      <c r="E26" s="73">
        <v>27.63150248</v>
      </c>
      <c r="F26" s="74">
        <v>19216.87297297</v>
      </c>
      <c r="G26" s="75">
        <v>30032.46461486</v>
      </c>
      <c r="H26" s="73">
        <v>10.20695506</v>
      </c>
      <c r="I26" s="74">
        <v>19868.87402027</v>
      </c>
      <c r="J26" s="74">
        <v>32807.47258108</v>
      </c>
    </row>
    <row r="27" spans="1:10" ht="15">
      <c r="A27" s="49">
        <v>1995</v>
      </c>
      <c r="B27" s="73">
        <v>42.60409903</v>
      </c>
      <c r="C27" s="74">
        <v>10815.41412459</v>
      </c>
      <c r="D27" s="75">
        <v>26048.3188</v>
      </c>
      <c r="E27" s="73">
        <v>26.49776503</v>
      </c>
      <c r="F27" s="74">
        <v>19935.32299672</v>
      </c>
      <c r="G27" s="75">
        <v>29956.63972459</v>
      </c>
      <c r="H27" s="73">
        <v>10.91147209</v>
      </c>
      <c r="I27" s="74">
        <v>17298.44599344</v>
      </c>
      <c r="J27" s="74">
        <v>28775.48460328</v>
      </c>
    </row>
    <row r="28" spans="1:10" ht="15">
      <c r="A28" s="49">
        <v>1996</v>
      </c>
      <c r="B28" s="73">
        <v>45.80952522</v>
      </c>
      <c r="C28" s="74">
        <v>12445.68015316</v>
      </c>
      <c r="D28" s="75">
        <v>28015.74459477</v>
      </c>
      <c r="E28" s="73">
        <v>26.32126913</v>
      </c>
      <c r="F28" s="74">
        <v>21728.08326739</v>
      </c>
      <c r="G28" s="75">
        <v>32410.62539885</v>
      </c>
      <c r="H28" s="73">
        <v>7.82012294</v>
      </c>
      <c r="I28" s="74">
        <v>19734.4696873</v>
      </c>
      <c r="J28" s="74">
        <v>32937.83823867</v>
      </c>
    </row>
    <row r="29" spans="1:10" ht="15">
      <c r="A29" s="49">
        <v>1997</v>
      </c>
      <c r="B29" s="73">
        <v>37.81686434</v>
      </c>
      <c r="C29" s="74">
        <v>12875.87004367</v>
      </c>
      <c r="D29" s="75">
        <v>27810.41484716</v>
      </c>
      <c r="E29" s="73">
        <v>29.88173828</v>
      </c>
      <c r="F29" s="74">
        <v>20952.85938865</v>
      </c>
      <c r="G29" s="75">
        <v>31736.25973799</v>
      </c>
      <c r="H29" s="73">
        <v>10.65317028</v>
      </c>
      <c r="I29" s="74">
        <v>21130.28279476</v>
      </c>
      <c r="J29" s="74">
        <v>34349.73467249</v>
      </c>
    </row>
    <row r="30" spans="1:10" ht="15">
      <c r="A30" s="49">
        <v>1998</v>
      </c>
      <c r="B30" s="73">
        <v>42.33457989</v>
      </c>
      <c r="C30" s="74">
        <v>13102.95438037</v>
      </c>
      <c r="D30" s="75">
        <v>28976.88865031</v>
      </c>
      <c r="E30" s="73">
        <v>24.4038238</v>
      </c>
      <c r="F30" s="74">
        <v>24233.95705521</v>
      </c>
      <c r="G30" s="75">
        <v>33235.14110429</v>
      </c>
      <c r="H30" s="73">
        <v>10.60421737</v>
      </c>
      <c r="I30" s="74">
        <v>25757.23435583</v>
      </c>
      <c r="J30" s="74">
        <v>37302.29149693</v>
      </c>
    </row>
    <row r="31" spans="1:10" ht="15">
      <c r="A31" s="49">
        <v>1999</v>
      </c>
      <c r="B31" s="73">
        <v>47.15954974</v>
      </c>
      <c r="C31" s="74">
        <v>14260.41516245</v>
      </c>
      <c r="D31" s="75">
        <v>29588.32425993</v>
      </c>
      <c r="E31" s="73">
        <v>27.24572406</v>
      </c>
      <c r="F31" s="74">
        <v>22816.66425993</v>
      </c>
      <c r="G31" s="75">
        <v>32456.70490975</v>
      </c>
      <c r="H31" s="73">
        <v>7.91590961</v>
      </c>
      <c r="I31" s="74">
        <v>22683.56705174</v>
      </c>
      <c r="J31" s="74">
        <v>33626.05895307</v>
      </c>
    </row>
    <row r="32" spans="1:10" ht="15">
      <c r="A32" s="49">
        <v>2000</v>
      </c>
      <c r="B32" s="73">
        <v>39.71969717</v>
      </c>
      <c r="C32" s="74">
        <v>13708.29083527</v>
      </c>
      <c r="D32" s="75">
        <v>29066.2900232</v>
      </c>
      <c r="E32" s="73">
        <v>31.03536212</v>
      </c>
      <c r="F32" s="74">
        <v>19953.61531322</v>
      </c>
      <c r="G32" s="75">
        <v>30814.19530162</v>
      </c>
      <c r="H32" s="73">
        <v>8.66088466</v>
      </c>
      <c r="I32" s="74">
        <v>20686.81902552</v>
      </c>
      <c r="J32" s="74">
        <v>32483.54303944</v>
      </c>
    </row>
    <row r="33" spans="1:10" ht="15">
      <c r="A33" s="49">
        <v>2001</v>
      </c>
      <c r="B33" s="73">
        <v>44.43678859</v>
      </c>
      <c r="C33" s="74">
        <v>13847.66426966</v>
      </c>
      <c r="D33" s="75">
        <v>29260.16532584</v>
      </c>
      <c r="E33" s="73">
        <v>26.84048525</v>
      </c>
      <c r="F33" s="74">
        <v>22825.82022472</v>
      </c>
      <c r="G33" s="75">
        <v>32549.61964045</v>
      </c>
      <c r="H33" s="73">
        <v>9.18995436</v>
      </c>
      <c r="I33" s="74">
        <v>21547.57429213</v>
      </c>
      <c r="J33" s="74">
        <v>32947.80339326</v>
      </c>
    </row>
    <row r="34" spans="1:10" ht="15">
      <c r="A34" s="49">
        <v>2002</v>
      </c>
      <c r="B34" s="73">
        <v>42.5524162</v>
      </c>
      <c r="C34" s="74">
        <v>15056.49805447</v>
      </c>
      <c r="D34" s="75">
        <v>29992.54412451</v>
      </c>
      <c r="E34" s="73">
        <v>29.71408221</v>
      </c>
      <c r="F34" s="74">
        <v>22738.44883268</v>
      </c>
      <c r="G34" s="75">
        <v>32356.41431907</v>
      </c>
      <c r="H34" s="73">
        <v>8.0377458</v>
      </c>
      <c r="I34" s="74">
        <v>21831.92217899</v>
      </c>
      <c r="J34" s="74">
        <v>34642.492607</v>
      </c>
    </row>
    <row r="35" spans="1:10" ht="15">
      <c r="A35" s="49">
        <v>2003</v>
      </c>
      <c r="B35" s="73">
        <v>44.64413001</v>
      </c>
      <c r="C35" s="74">
        <v>14597.59041916</v>
      </c>
      <c r="D35" s="75">
        <v>30355.12405008</v>
      </c>
      <c r="E35" s="73">
        <v>27.51117798</v>
      </c>
      <c r="F35" s="74">
        <v>23592.0653239</v>
      </c>
      <c r="G35" s="75">
        <v>33983.01847033</v>
      </c>
      <c r="H35" s="73">
        <v>11.25364261</v>
      </c>
      <c r="I35" s="74">
        <v>22523.04986391</v>
      </c>
      <c r="J35" s="74">
        <v>36489.0610343</v>
      </c>
    </row>
    <row r="36" spans="1:10" ht="15">
      <c r="A36" s="49">
        <v>2004</v>
      </c>
      <c r="B36" s="73">
        <v>45.65179834</v>
      </c>
      <c r="C36" s="74">
        <v>16039.70774908</v>
      </c>
      <c r="D36" s="75">
        <v>30935.93188192</v>
      </c>
      <c r="E36" s="73">
        <v>30.67068457</v>
      </c>
      <c r="F36" s="74">
        <v>22845.87453875</v>
      </c>
      <c r="G36" s="75">
        <v>33073.56800738</v>
      </c>
      <c r="H36" s="73">
        <v>8.77915381</v>
      </c>
      <c r="I36" s="74">
        <v>22131.94095941</v>
      </c>
      <c r="J36" s="74">
        <v>32363.79904059</v>
      </c>
    </row>
    <row r="37" spans="1:10" ht="15">
      <c r="A37" s="49">
        <v>2005</v>
      </c>
      <c r="B37" s="73">
        <v>43.90535061</v>
      </c>
      <c r="C37" s="74">
        <v>15164.57261697</v>
      </c>
      <c r="D37" s="75">
        <v>31041.12696658</v>
      </c>
      <c r="E37" s="73">
        <v>30.68447058</v>
      </c>
      <c r="F37" s="74">
        <v>24371.01285347</v>
      </c>
      <c r="G37" s="75">
        <v>34923.08115681</v>
      </c>
      <c r="H37" s="73">
        <v>9.75656284</v>
      </c>
      <c r="I37" s="74">
        <v>20868.5501491</v>
      </c>
      <c r="J37" s="74">
        <v>32986.74615938</v>
      </c>
    </row>
    <row r="38" spans="1:10" ht="15">
      <c r="A38" s="49">
        <v>2006</v>
      </c>
      <c r="B38" s="73">
        <v>44.84720747</v>
      </c>
      <c r="C38" s="74">
        <v>14017.23607689</v>
      </c>
      <c r="D38" s="75">
        <v>30524.200276</v>
      </c>
      <c r="E38" s="73">
        <v>29.01344362</v>
      </c>
      <c r="F38" s="74">
        <v>22694.57269591</v>
      </c>
      <c r="G38" s="75">
        <v>33561.26809266</v>
      </c>
      <c r="H38" s="73">
        <v>7.64407312</v>
      </c>
      <c r="I38" s="74">
        <v>20458.48979793</v>
      </c>
      <c r="J38" s="74">
        <v>33721.46507639</v>
      </c>
    </row>
    <row r="39" spans="1:10" ht="15">
      <c r="A39" s="49">
        <v>2007</v>
      </c>
      <c r="B39" s="73">
        <v>45.16983481</v>
      </c>
      <c r="C39" s="74">
        <v>14950.48571648</v>
      </c>
      <c r="D39" s="75">
        <v>31116.51092382</v>
      </c>
      <c r="E39" s="73">
        <v>30.70759763</v>
      </c>
      <c r="F39" s="74">
        <v>22958.74589157</v>
      </c>
      <c r="G39" s="75">
        <v>34301.61440255</v>
      </c>
      <c r="H39" s="73">
        <v>6.63264391</v>
      </c>
      <c r="I39" s="74">
        <v>23742.02133889</v>
      </c>
      <c r="J39" s="74">
        <v>35661.24190793</v>
      </c>
    </row>
    <row r="40" spans="1:10" ht="15">
      <c r="A40" s="49">
        <v>2008</v>
      </c>
      <c r="B40" s="73">
        <v>44.76105483</v>
      </c>
      <c r="C40" s="74">
        <v>15473.4821653</v>
      </c>
      <c r="D40" s="75">
        <v>32140.48558828</v>
      </c>
      <c r="E40" s="73">
        <v>30.74493041</v>
      </c>
      <c r="F40" s="74">
        <v>25983.07125197</v>
      </c>
      <c r="G40" s="75">
        <v>36485.4393803</v>
      </c>
      <c r="H40" s="73">
        <v>8.36336968</v>
      </c>
      <c r="I40" s="74">
        <v>21613.35988849</v>
      </c>
      <c r="J40" s="74">
        <v>35102.62585746</v>
      </c>
    </row>
    <row r="41" spans="1:10" ht="15">
      <c r="A41" s="49">
        <v>2009</v>
      </c>
      <c r="B41" s="73">
        <v>40.75778933</v>
      </c>
      <c r="C41" s="74">
        <v>15697.44961589</v>
      </c>
      <c r="D41" s="75">
        <v>33861.49181476</v>
      </c>
      <c r="E41" s="73">
        <v>30.9414432</v>
      </c>
      <c r="F41" s="74">
        <v>26999.61333933</v>
      </c>
      <c r="G41" s="75">
        <v>38456.65856565</v>
      </c>
      <c r="H41" s="73">
        <v>8.36704343</v>
      </c>
      <c r="I41" s="74">
        <v>23715.70687969</v>
      </c>
      <c r="J41" s="74">
        <v>37527.36954839</v>
      </c>
    </row>
    <row r="42" spans="1:10" ht="15">
      <c r="A42" s="49">
        <v>2010</v>
      </c>
      <c r="B42" s="73">
        <v>42.62111415</v>
      </c>
      <c r="C42" s="74">
        <v>16051.6183791</v>
      </c>
      <c r="D42" s="75">
        <v>33172.99945404</v>
      </c>
      <c r="E42" s="73">
        <v>34.60582542</v>
      </c>
      <c r="F42" s="74">
        <v>24854.11878054</v>
      </c>
      <c r="G42" s="75">
        <v>36038.47223178</v>
      </c>
      <c r="H42" s="73">
        <v>7.95050349</v>
      </c>
      <c r="I42" s="74">
        <v>21324.8339137</v>
      </c>
      <c r="J42" s="74">
        <v>35304.24013947</v>
      </c>
    </row>
    <row r="43" spans="1:10" ht="15">
      <c r="A43" s="53">
        <v>2011</v>
      </c>
      <c r="B43" s="76">
        <v>42.17132036</v>
      </c>
      <c r="C43" s="77">
        <v>16072</v>
      </c>
      <c r="D43" s="78">
        <v>32951</v>
      </c>
      <c r="E43" s="76">
        <v>34.39199939</v>
      </c>
      <c r="F43" s="77">
        <v>25000</v>
      </c>
      <c r="G43" s="78">
        <v>35513</v>
      </c>
      <c r="H43" s="76">
        <v>9.21164295</v>
      </c>
      <c r="I43" s="77">
        <v>22920</v>
      </c>
      <c r="J43" s="77">
        <v>36358</v>
      </c>
    </row>
    <row r="44" spans="1:10" ht="15">
      <c r="A44" s="160" t="s">
        <v>131</v>
      </c>
      <c r="B44" s="160"/>
      <c r="C44" s="160"/>
      <c r="D44" s="160"/>
      <c r="E44" s="160"/>
      <c r="F44" s="160"/>
      <c r="G44" s="160"/>
      <c r="H44" s="160"/>
      <c r="I44" s="160"/>
      <c r="J44" s="160"/>
    </row>
    <row r="45" spans="1:10" s="89" customFormat="1" ht="36" customHeight="1">
      <c r="A45" s="164" t="s">
        <v>789</v>
      </c>
      <c r="B45" s="164"/>
      <c r="C45" s="164"/>
      <c r="D45" s="164"/>
      <c r="E45" s="164"/>
      <c r="F45" s="164"/>
      <c r="G45" s="164"/>
      <c r="H45" s="164"/>
      <c r="I45" s="164"/>
      <c r="J45" s="164"/>
    </row>
    <row r="46" spans="1:10" ht="17.25">
      <c r="A46" s="164" t="s">
        <v>132</v>
      </c>
      <c r="B46" s="164"/>
      <c r="C46" s="164"/>
      <c r="D46" s="164"/>
      <c r="E46" s="164"/>
      <c r="F46" s="164"/>
      <c r="G46" s="164"/>
      <c r="H46" s="164"/>
      <c r="I46" s="164"/>
      <c r="J46" s="164"/>
    </row>
    <row r="47" spans="1:10" ht="15">
      <c r="A47" s="155" t="s">
        <v>98</v>
      </c>
      <c r="B47" s="155"/>
      <c r="C47" s="155"/>
      <c r="D47" s="155"/>
      <c r="E47" s="155"/>
      <c r="F47" s="155"/>
      <c r="G47" s="155"/>
      <c r="H47" s="155"/>
      <c r="I47" s="155"/>
      <c r="J47" s="155"/>
    </row>
  </sheetData>
  <sheetProtection/>
  <mergeCells count="8">
    <mergeCell ref="A45:J45"/>
    <mergeCell ref="A46:J46"/>
    <mergeCell ref="A47:J47"/>
    <mergeCell ref="A3:J3"/>
    <mergeCell ref="C5:D5"/>
    <mergeCell ref="F5:G5"/>
    <mergeCell ref="I5:J5"/>
    <mergeCell ref="A44:J44"/>
  </mergeCells>
  <printOptions/>
  <pageMargins left="0.7" right="0.7" top="0.75" bottom="0.75" header="0.3" footer="0.3"/>
  <pageSetup fitToHeight="1" fitToWidth="1" horizontalDpi="600" verticalDpi="600" orientation="portrait" scale="77"/>
</worksheet>
</file>

<file path=xl/worksheets/sheet16.xml><?xml version="1.0" encoding="utf-8"?>
<worksheet xmlns="http://schemas.openxmlformats.org/spreadsheetml/2006/main" xmlns:r="http://schemas.openxmlformats.org/officeDocument/2006/relationships">
  <sheetPr>
    <pageSetUpPr fitToPage="1"/>
  </sheetPr>
  <dimension ref="A1:J47"/>
  <sheetViews>
    <sheetView zoomScaleSheetLayoutView="100" zoomScalePageLayoutView="0" workbookViewId="0" topLeftCell="A31">
      <selection activeCell="A47" sqref="A47:J47"/>
    </sheetView>
  </sheetViews>
  <sheetFormatPr defaultColWidth="8.57421875" defaultRowHeight="15"/>
  <cols>
    <col min="1" max="1" width="9.57421875" style="31" customWidth="1"/>
    <col min="2" max="2" width="13.00390625" style="31" customWidth="1"/>
    <col min="3" max="3" width="9.57421875" style="31" customWidth="1"/>
    <col min="4" max="4" width="14.00390625" style="60" bestFit="1" customWidth="1"/>
    <col min="5" max="5" width="13.00390625" style="31" customWidth="1"/>
    <col min="6" max="6" width="9.57421875" style="31" customWidth="1"/>
    <col min="7" max="7" width="14.00390625" style="60" bestFit="1" customWidth="1"/>
    <col min="8" max="8" width="13.00390625" style="31" customWidth="1"/>
    <col min="9" max="9" width="10.421875" style="31" bestFit="1" customWidth="1"/>
    <col min="10" max="10" width="14.00390625" style="61" bestFit="1" customWidth="1"/>
    <col min="11" max="16384" width="8.57421875" style="31" customWidth="1"/>
  </cols>
  <sheetData>
    <row r="1" spans="1:4" ht="15">
      <c r="A1" s="2" t="s">
        <v>44</v>
      </c>
      <c r="B1" s="2"/>
      <c r="C1" s="2"/>
      <c r="D1" s="3"/>
    </row>
    <row r="2" spans="1:10" ht="15">
      <c r="A2" s="171" t="s">
        <v>189</v>
      </c>
      <c r="B2" s="171"/>
      <c r="C2" s="171"/>
      <c r="D2" s="171"/>
      <c r="E2" s="171"/>
      <c r="F2" s="171"/>
      <c r="G2" s="171"/>
      <c r="H2" s="171"/>
      <c r="I2" s="171"/>
      <c r="J2" s="171"/>
    </row>
    <row r="3" spans="1:10" ht="15" customHeight="1">
      <c r="A3" s="165" t="s">
        <v>188</v>
      </c>
      <c r="B3" s="165"/>
      <c r="C3" s="165"/>
      <c r="D3" s="165"/>
      <c r="E3" s="165"/>
      <c r="F3" s="165"/>
      <c r="G3" s="165"/>
      <c r="H3" s="165"/>
      <c r="I3" s="165"/>
      <c r="J3" s="165"/>
    </row>
    <row r="4" spans="1:10" ht="30">
      <c r="A4" s="80"/>
      <c r="B4" s="62" t="s">
        <v>14</v>
      </c>
      <c r="C4" s="63"/>
      <c r="D4" s="64"/>
      <c r="E4" s="62" t="s">
        <v>8</v>
      </c>
      <c r="F4" s="63"/>
      <c r="G4" s="65"/>
      <c r="H4" s="63" t="s">
        <v>15</v>
      </c>
      <c r="I4" s="63"/>
      <c r="J4" s="66"/>
    </row>
    <row r="5" spans="1:10" ht="15">
      <c r="A5" s="49"/>
      <c r="B5" s="67"/>
      <c r="C5" s="162" t="s">
        <v>9</v>
      </c>
      <c r="D5" s="166"/>
      <c r="E5" s="67"/>
      <c r="F5" s="167" t="s">
        <v>9</v>
      </c>
      <c r="G5" s="168"/>
      <c r="H5" s="68"/>
      <c r="I5" s="167" t="s">
        <v>9</v>
      </c>
      <c r="J5" s="169"/>
    </row>
    <row r="6" spans="1:10" ht="45">
      <c r="A6" s="69" t="s">
        <v>0</v>
      </c>
      <c r="B6" s="70" t="s">
        <v>10</v>
      </c>
      <c r="C6" s="71" t="s">
        <v>11</v>
      </c>
      <c r="D6" s="72" t="s">
        <v>12</v>
      </c>
      <c r="E6" s="70" t="s">
        <v>10</v>
      </c>
      <c r="F6" s="71" t="s">
        <v>11</v>
      </c>
      <c r="G6" s="72" t="s">
        <v>12</v>
      </c>
      <c r="H6" s="70" t="s">
        <v>10</v>
      </c>
      <c r="I6" s="71" t="s">
        <v>11</v>
      </c>
      <c r="J6" s="94" t="s">
        <v>12</v>
      </c>
    </row>
    <row r="7" spans="1:10" ht="15">
      <c r="A7" s="49">
        <v>1975</v>
      </c>
      <c r="B7" s="25">
        <f>17.49686492/100</f>
        <v>0.1749686492</v>
      </c>
      <c r="C7" s="11">
        <v>4169.11902985</v>
      </c>
      <c r="D7" s="12">
        <v>14301.34164179</v>
      </c>
      <c r="E7" s="25">
        <f>10.00671698/100</f>
        <v>0.10006716980000001</v>
      </c>
      <c r="F7" s="11">
        <v>8237.16850746</v>
      </c>
      <c r="G7" s="12">
        <v>13509.63014925</v>
      </c>
      <c r="H7" s="25">
        <f>0.85933009/100</f>
        <v>0.0085933009</v>
      </c>
      <c r="I7" s="11">
        <v>12633.69402985</v>
      </c>
      <c r="J7" s="11">
        <v>17925.10621269</v>
      </c>
    </row>
    <row r="8" spans="1:10" ht="15">
      <c r="A8" s="49">
        <v>1976</v>
      </c>
      <c r="B8" s="73">
        <v>16.86070172</v>
      </c>
      <c r="C8" s="74">
        <v>4293.88417254</v>
      </c>
      <c r="D8" s="75">
        <v>14334.14179577</v>
      </c>
      <c r="E8" s="73">
        <v>10.96631503</v>
      </c>
      <c r="F8" s="74">
        <v>8279.78498239</v>
      </c>
      <c r="G8" s="75">
        <v>13924.82197183</v>
      </c>
      <c r="H8" s="73">
        <v>0.97707308</v>
      </c>
      <c r="I8" s="74">
        <v>11683.49788732</v>
      </c>
      <c r="J8" s="74">
        <v>18939.98330986</v>
      </c>
    </row>
    <row r="9" spans="1:10" ht="15">
      <c r="A9" s="49">
        <v>1977</v>
      </c>
      <c r="B9" s="73">
        <v>18.02450449</v>
      </c>
      <c r="C9" s="74">
        <v>4083.07670511</v>
      </c>
      <c r="D9" s="75">
        <v>14255.44130148</v>
      </c>
      <c r="E9" s="73">
        <v>9.78758263</v>
      </c>
      <c r="F9" s="74">
        <v>8701.63887974</v>
      </c>
      <c r="G9" s="75">
        <v>14034.1816804</v>
      </c>
      <c r="H9" s="73">
        <v>0.94513256</v>
      </c>
      <c r="I9" s="74">
        <v>11215.44566722</v>
      </c>
      <c r="J9" s="74">
        <v>19035.7647117</v>
      </c>
    </row>
    <row r="10" spans="1:10" ht="15">
      <c r="A10" s="49">
        <v>1978</v>
      </c>
      <c r="B10" s="73">
        <v>19.18816128</v>
      </c>
      <c r="C10" s="74">
        <v>4154.39263804</v>
      </c>
      <c r="D10" s="75">
        <v>14711.74292945</v>
      </c>
      <c r="E10" s="73">
        <v>9.65270946</v>
      </c>
      <c r="F10" s="74">
        <v>7529.83665644</v>
      </c>
      <c r="G10" s="75">
        <v>14085.12203988</v>
      </c>
      <c r="H10" s="73">
        <v>1.20622765</v>
      </c>
      <c r="I10" s="74">
        <v>9946.30837423</v>
      </c>
      <c r="J10" s="74">
        <v>19771.44696319</v>
      </c>
    </row>
    <row r="11" spans="1:10" ht="15">
      <c r="A11" s="49">
        <v>1979</v>
      </c>
      <c r="B11" s="73">
        <v>19.75941451</v>
      </c>
      <c r="C11" s="74">
        <v>3580.95621024</v>
      </c>
      <c r="D11" s="75">
        <v>13871.1320332</v>
      </c>
      <c r="E11" s="73">
        <v>9.44803815</v>
      </c>
      <c r="F11" s="74">
        <v>7115.08213001</v>
      </c>
      <c r="G11" s="75">
        <v>13619.80947441</v>
      </c>
      <c r="H11" s="73">
        <v>1.36583667</v>
      </c>
      <c r="I11" s="74">
        <v>10352.61621024</v>
      </c>
      <c r="J11" s="74">
        <v>20510.10621024</v>
      </c>
    </row>
    <row r="12" spans="1:10" ht="15">
      <c r="A12" s="49">
        <v>1980</v>
      </c>
      <c r="B12" s="73">
        <v>19.83861866</v>
      </c>
      <c r="C12" s="74">
        <v>3815.71168077</v>
      </c>
      <c r="D12" s="75">
        <v>14171.0837243</v>
      </c>
      <c r="E12" s="73">
        <v>9.76679408</v>
      </c>
      <c r="F12" s="74">
        <v>7369.40024184</v>
      </c>
      <c r="G12" s="75">
        <v>13647.03748489</v>
      </c>
      <c r="H12" s="73">
        <v>1.07277195</v>
      </c>
      <c r="I12" s="74">
        <v>9561.11446191</v>
      </c>
      <c r="J12" s="74">
        <v>17883.07792019</v>
      </c>
    </row>
    <row r="13" spans="1:10" ht="15">
      <c r="A13" s="49">
        <v>1981</v>
      </c>
      <c r="B13" s="73">
        <v>20.57561787</v>
      </c>
      <c r="C13" s="74">
        <v>3228.87099338</v>
      </c>
      <c r="D13" s="75">
        <v>13765.05573951</v>
      </c>
      <c r="E13" s="73">
        <v>9.51557449</v>
      </c>
      <c r="F13" s="74">
        <v>7043.84684879</v>
      </c>
      <c r="G13" s="75">
        <v>13899.59203091</v>
      </c>
      <c r="H13" s="73">
        <v>0.82035444</v>
      </c>
      <c r="I13" s="74">
        <v>6862.59656733</v>
      </c>
      <c r="J13" s="74">
        <v>16554.19237307</v>
      </c>
    </row>
    <row r="14" spans="1:10" ht="15">
      <c r="A14" s="49">
        <v>1982</v>
      </c>
      <c r="B14" s="73">
        <v>20.96212578</v>
      </c>
      <c r="C14" s="74">
        <v>2911.11569072</v>
      </c>
      <c r="D14" s="75">
        <v>13904.00979381</v>
      </c>
      <c r="E14" s="73">
        <v>9.04327058</v>
      </c>
      <c r="F14" s="74">
        <v>6349.3038866</v>
      </c>
      <c r="G14" s="75">
        <v>13945.89635052</v>
      </c>
      <c r="H14" s="73">
        <v>0.85453297</v>
      </c>
      <c r="I14" s="74">
        <v>9187.11810309</v>
      </c>
      <c r="J14" s="74">
        <v>17564.4294433</v>
      </c>
    </row>
    <row r="15" spans="1:10" ht="15">
      <c r="A15" s="49">
        <v>1983</v>
      </c>
      <c r="B15" s="73">
        <v>21.14058326</v>
      </c>
      <c r="C15" s="74">
        <v>3402.84422111</v>
      </c>
      <c r="D15" s="75">
        <v>14154.69767839</v>
      </c>
      <c r="E15" s="73">
        <v>9.16150684</v>
      </c>
      <c r="F15" s="74">
        <v>7557.71701508</v>
      </c>
      <c r="G15" s="75">
        <v>14155.8319598</v>
      </c>
      <c r="H15" s="73">
        <v>1.34909796</v>
      </c>
      <c r="I15" s="74">
        <v>9548.38088442</v>
      </c>
      <c r="J15" s="74">
        <v>19146.67015075</v>
      </c>
    </row>
    <row r="16" spans="1:10" ht="15">
      <c r="A16" s="49">
        <v>1984</v>
      </c>
      <c r="B16" s="73">
        <v>21.81444742</v>
      </c>
      <c r="C16" s="74">
        <v>3291.14430087</v>
      </c>
      <c r="D16" s="75">
        <v>14366.10607522</v>
      </c>
      <c r="E16" s="73">
        <v>9.86504791</v>
      </c>
      <c r="F16" s="74">
        <v>7406.16301832</v>
      </c>
      <c r="G16" s="75">
        <v>13930.76952748</v>
      </c>
      <c r="H16" s="73">
        <v>1.40510082</v>
      </c>
      <c r="I16" s="74">
        <v>8036.31267117</v>
      </c>
      <c r="J16" s="74">
        <v>17812.8831919</v>
      </c>
    </row>
    <row r="17" spans="1:10" ht="15">
      <c r="A17" s="49">
        <v>1985</v>
      </c>
      <c r="B17" s="73">
        <v>22.76170159</v>
      </c>
      <c r="C17" s="74">
        <v>3373.24327138</v>
      </c>
      <c r="D17" s="75">
        <v>14611.09414498</v>
      </c>
      <c r="E17" s="73">
        <v>9.98604296</v>
      </c>
      <c r="F17" s="74">
        <v>7098.91494424</v>
      </c>
      <c r="G17" s="75">
        <v>14233.49228625</v>
      </c>
      <c r="H17" s="73">
        <v>1.30821629</v>
      </c>
      <c r="I17" s="74">
        <v>8307.24089219</v>
      </c>
      <c r="J17" s="74">
        <v>18158.453829</v>
      </c>
    </row>
    <row r="18" spans="1:10" ht="15">
      <c r="A18" s="49">
        <v>1986</v>
      </c>
      <c r="B18" s="73">
        <v>24.34287083</v>
      </c>
      <c r="C18" s="74">
        <v>3426.02706849</v>
      </c>
      <c r="D18" s="75">
        <v>14891.46783562</v>
      </c>
      <c r="E18" s="73">
        <v>9.16233826</v>
      </c>
      <c r="F18" s="74">
        <v>7398.32199087</v>
      </c>
      <c r="G18" s="75">
        <v>14495.68131507</v>
      </c>
      <c r="H18" s="73">
        <v>1.33036957</v>
      </c>
      <c r="I18" s="74">
        <v>7816.78378082</v>
      </c>
      <c r="J18" s="74">
        <v>19381.17117808</v>
      </c>
    </row>
    <row r="19" spans="1:10" ht="15">
      <c r="A19" s="49">
        <v>1987</v>
      </c>
      <c r="B19" s="73">
        <v>24.10869904</v>
      </c>
      <c r="C19" s="74">
        <v>3460.4077533</v>
      </c>
      <c r="D19" s="75">
        <v>14760.42893392</v>
      </c>
      <c r="E19" s="73">
        <v>8.65016373</v>
      </c>
      <c r="F19" s="74">
        <v>7573.12225551</v>
      </c>
      <c r="G19" s="75">
        <v>14318.92863436</v>
      </c>
      <c r="H19" s="73">
        <v>1.53865664</v>
      </c>
      <c r="I19" s="74">
        <v>10739.19647577</v>
      </c>
      <c r="J19" s="74">
        <v>20452.20306608</v>
      </c>
    </row>
    <row r="20" spans="1:10" ht="15">
      <c r="A20" s="49">
        <v>1988</v>
      </c>
      <c r="B20" s="73">
        <v>26.3611617</v>
      </c>
      <c r="C20" s="74">
        <v>3489.12650847</v>
      </c>
      <c r="D20" s="75">
        <v>14471.07567797</v>
      </c>
      <c r="E20" s="73">
        <v>8.60641033</v>
      </c>
      <c r="F20" s="74">
        <v>6955.29823729</v>
      </c>
      <c r="G20" s="75">
        <v>15303.18644068</v>
      </c>
      <c r="H20" s="73">
        <v>1.48906643</v>
      </c>
      <c r="I20" s="74">
        <v>8504.74586441</v>
      </c>
      <c r="J20" s="74">
        <v>18529.2894322</v>
      </c>
    </row>
    <row r="21" spans="1:10" ht="15">
      <c r="A21" s="49">
        <v>1989</v>
      </c>
      <c r="B21" s="73">
        <v>27.13285218</v>
      </c>
      <c r="C21" s="74">
        <v>3573.17380338</v>
      </c>
      <c r="D21" s="75">
        <v>14550.97502015</v>
      </c>
      <c r="E21" s="73">
        <v>9.38434841</v>
      </c>
      <c r="F21" s="74">
        <v>7497.38987913</v>
      </c>
      <c r="G21" s="75">
        <v>14685.57153908</v>
      </c>
      <c r="H21" s="73">
        <v>1.49593571</v>
      </c>
      <c r="I21" s="74">
        <v>8035.77595488</v>
      </c>
      <c r="J21" s="74">
        <v>19831.16008058</v>
      </c>
    </row>
    <row r="22" spans="1:10" ht="15">
      <c r="A22" s="49">
        <v>1990</v>
      </c>
      <c r="B22" s="73">
        <v>26.3442817</v>
      </c>
      <c r="C22" s="74">
        <v>3763.77099307</v>
      </c>
      <c r="D22" s="75">
        <v>14864.81023095</v>
      </c>
      <c r="E22" s="73">
        <v>9.15725119</v>
      </c>
      <c r="F22" s="74">
        <v>8340.76674365</v>
      </c>
      <c r="G22" s="75">
        <v>15527.72742109</v>
      </c>
      <c r="H22" s="73">
        <v>1.61937519</v>
      </c>
      <c r="I22" s="74">
        <v>7225.18919169</v>
      </c>
      <c r="J22" s="74">
        <v>17870.96157814</v>
      </c>
    </row>
    <row r="23" spans="1:10" ht="15">
      <c r="A23" s="49">
        <v>1991</v>
      </c>
      <c r="B23" s="73">
        <v>27.36785577</v>
      </c>
      <c r="C23" s="74">
        <v>3784.16294118</v>
      </c>
      <c r="D23" s="75">
        <v>14862.79786765</v>
      </c>
      <c r="E23" s="73">
        <v>8.86442309</v>
      </c>
      <c r="F23" s="74">
        <v>8298.60294118</v>
      </c>
      <c r="G23" s="75">
        <v>14891.01311765</v>
      </c>
      <c r="H23" s="73">
        <v>1.59713534</v>
      </c>
      <c r="I23" s="74">
        <v>7687.82576471</v>
      </c>
      <c r="J23" s="74">
        <v>16809.65011765</v>
      </c>
    </row>
    <row r="24" spans="1:10" ht="15">
      <c r="A24" s="49">
        <v>1992</v>
      </c>
      <c r="B24" s="73">
        <v>27.7029281</v>
      </c>
      <c r="C24" s="74">
        <v>3680.46</v>
      </c>
      <c r="D24" s="75">
        <v>15006.81</v>
      </c>
      <c r="E24" s="73">
        <v>8.72653486</v>
      </c>
      <c r="F24" s="74">
        <v>7728</v>
      </c>
      <c r="G24" s="75">
        <v>15456</v>
      </c>
      <c r="H24" s="73">
        <v>1.20974099</v>
      </c>
      <c r="I24" s="74">
        <v>5618.095</v>
      </c>
      <c r="J24" s="74">
        <v>17388</v>
      </c>
    </row>
    <row r="25" spans="1:10" ht="15">
      <c r="A25" s="49">
        <v>1993</v>
      </c>
      <c r="B25" s="73">
        <v>28.73231586</v>
      </c>
      <c r="C25" s="74">
        <v>3907.92936288</v>
      </c>
      <c r="D25" s="75">
        <v>15405.05754848</v>
      </c>
      <c r="E25" s="73">
        <v>7.55380621</v>
      </c>
      <c r="F25" s="74">
        <v>8573.99702216</v>
      </c>
      <c r="G25" s="75">
        <v>15520.73225762</v>
      </c>
      <c r="H25" s="73">
        <v>1.46876686</v>
      </c>
      <c r="I25" s="74">
        <v>9625.23002078</v>
      </c>
      <c r="J25" s="74">
        <v>20399.39127424</v>
      </c>
    </row>
    <row r="26" spans="1:10" ht="15">
      <c r="A26" s="49">
        <v>1994</v>
      </c>
      <c r="B26" s="73">
        <v>25.34330198</v>
      </c>
      <c r="C26" s="74">
        <v>3497.16585135</v>
      </c>
      <c r="D26" s="75">
        <v>15237.76014865</v>
      </c>
      <c r="E26" s="73">
        <v>7.71799189</v>
      </c>
      <c r="F26" s="74">
        <v>9150.89189189</v>
      </c>
      <c r="G26" s="75">
        <v>16116.24577027</v>
      </c>
      <c r="H26" s="73">
        <v>1.35060697</v>
      </c>
      <c r="I26" s="74">
        <v>9077.68475676</v>
      </c>
      <c r="J26" s="74">
        <v>20819.04162838</v>
      </c>
    </row>
    <row r="27" spans="1:10" ht="15">
      <c r="A27" s="49">
        <v>1995</v>
      </c>
      <c r="B27" s="73">
        <v>26.66994622</v>
      </c>
      <c r="C27" s="74">
        <v>3809.89133115</v>
      </c>
      <c r="D27" s="75">
        <v>15617.00211148</v>
      </c>
      <c r="E27" s="73">
        <v>7.24643685</v>
      </c>
      <c r="F27" s="74">
        <v>8162.99560656</v>
      </c>
      <c r="G27" s="75">
        <v>16394.81792131</v>
      </c>
      <c r="H27" s="73">
        <v>2.18335288</v>
      </c>
      <c r="I27" s="74">
        <v>10742.88705574</v>
      </c>
      <c r="J27" s="74">
        <v>19924.22191475</v>
      </c>
    </row>
    <row r="28" spans="1:10" ht="15">
      <c r="A28" s="49">
        <v>1996</v>
      </c>
      <c r="B28" s="73">
        <v>26.93059426</v>
      </c>
      <c r="C28" s="74">
        <v>3820.13238034</v>
      </c>
      <c r="D28" s="75">
        <v>15791.89716656</v>
      </c>
      <c r="E28" s="73">
        <v>6.64315264</v>
      </c>
      <c r="F28" s="74">
        <v>8642.83343969</v>
      </c>
      <c r="G28" s="75">
        <v>16879.45370772</v>
      </c>
      <c r="H28" s="73">
        <v>1.27306815</v>
      </c>
      <c r="I28" s="74">
        <v>10717.11346522</v>
      </c>
      <c r="J28" s="74">
        <v>21520.65526484</v>
      </c>
    </row>
    <row r="29" spans="1:10" ht="15">
      <c r="A29" s="49">
        <v>1997</v>
      </c>
      <c r="B29" s="73">
        <v>24.19754242</v>
      </c>
      <c r="C29" s="74">
        <v>3700.54532751</v>
      </c>
      <c r="D29" s="75">
        <v>15739.99074236</v>
      </c>
      <c r="E29" s="73">
        <v>7.85455262</v>
      </c>
      <c r="F29" s="74">
        <v>8448.73362445</v>
      </c>
      <c r="G29" s="75">
        <v>16489.11179039</v>
      </c>
      <c r="H29" s="73">
        <v>1.3313184</v>
      </c>
      <c r="I29" s="74">
        <v>8955.65764192</v>
      </c>
      <c r="J29" s="74">
        <v>19914.36921397</v>
      </c>
    </row>
    <row r="30" spans="1:10" ht="15">
      <c r="A30" s="49">
        <v>1998</v>
      </c>
      <c r="B30" s="73">
        <v>25.12826589</v>
      </c>
      <c r="C30" s="74">
        <v>3954.98179141</v>
      </c>
      <c r="D30" s="75">
        <v>16073.34511656</v>
      </c>
      <c r="E30" s="73">
        <v>6.8894251</v>
      </c>
      <c r="F30" s="74">
        <v>7793.64058896</v>
      </c>
      <c r="G30" s="75">
        <v>16814.90420245</v>
      </c>
      <c r="H30" s="73">
        <v>1.35834144</v>
      </c>
      <c r="I30" s="74">
        <v>9089.81109202</v>
      </c>
      <c r="J30" s="74">
        <v>19488.25586503</v>
      </c>
    </row>
    <row r="31" spans="1:10" ht="15">
      <c r="A31" s="49">
        <v>1999</v>
      </c>
      <c r="B31" s="73">
        <v>26.05617073</v>
      </c>
      <c r="C31" s="74">
        <v>3976.61862816</v>
      </c>
      <c r="D31" s="75">
        <v>16273.17090253</v>
      </c>
      <c r="E31" s="73">
        <v>6.99854637</v>
      </c>
      <c r="F31" s="74">
        <v>9778.57039711</v>
      </c>
      <c r="G31" s="75">
        <v>17951.82548736</v>
      </c>
      <c r="H31" s="73">
        <v>0.84704842</v>
      </c>
      <c r="I31" s="74">
        <v>15482.73646209</v>
      </c>
      <c r="J31" s="74">
        <v>23696.73559567</v>
      </c>
    </row>
    <row r="32" spans="1:10" ht="15">
      <c r="A32" s="49">
        <v>2000</v>
      </c>
      <c r="B32" s="73">
        <v>24.19503391</v>
      </c>
      <c r="C32" s="74">
        <v>4050.95051044</v>
      </c>
      <c r="D32" s="75">
        <v>16332.11269142</v>
      </c>
      <c r="E32" s="73">
        <v>7.22173458</v>
      </c>
      <c r="F32" s="74">
        <v>7855.75406032</v>
      </c>
      <c r="G32" s="75">
        <v>16542.25411253</v>
      </c>
      <c r="H32" s="73">
        <v>1.3712917</v>
      </c>
      <c r="I32" s="74">
        <v>11783.63109049</v>
      </c>
      <c r="J32" s="74">
        <v>23568.57147332</v>
      </c>
    </row>
    <row r="33" spans="1:10" ht="15">
      <c r="A33" s="49">
        <v>2001</v>
      </c>
      <c r="B33" s="73">
        <v>24.24458428</v>
      </c>
      <c r="C33" s="74">
        <v>3804.30337079</v>
      </c>
      <c r="D33" s="75">
        <v>16373.72170787</v>
      </c>
      <c r="E33" s="73">
        <v>7.03357728</v>
      </c>
      <c r="F33" s="74">
        <v>9130.32808989</v>
      </c>
      <c r="G33" s="75">
        <v>16776.97786517</v>
      </c>
      <c r="H33" s="73">
        <v>1.02674323</v>
      </c>
      <c r="I33" s="74">
        <v>9130.32808989</v>
      </c>
      <c r="J33" s="74">
        <v>21304.0988764</v>
      </c>
    </row>
    <row r="34" spans="1:10" ht="15">
      <c r="A34" s="49">
        <v>2002</v>
      </c>
      <c r="B34" s="73">
        <v>24.43159373</v>
      </c>
      <c r="C34" s="74">
        <v>3967.38723735</v>
      </c>
      <c r="D34" s="75">
        <v>16321.24389105</v>
      </c>
      <c r="E34" s="73">
        <v>7.07576198</v>
      </c>
      <c r="F34" s="74">
        <v>9485.59377432</v>
      </c>
      <c r="G34" s="75">
        <v>18331.28638132</v>
      </c>
      <c r="H34" s="73">
        <v>1.52265274</v>
      </c>
      <c r="I34" s="74">
        <v>9703.91299611</v>
      </c>
      <c r="J34" s="74">
        <v>20048.35451362</v>
      </c>
    </row>
    <row r="35" spans="1:10" ht="15">
      <c r="A35" s="49">
        <v>2003</v>
      </c>
      <c r="B35" s="73">
        <v>24.46893596</v>
      </c>
      <c r="C35" s="74">
        <v>4054.88622754</v>
      </c>
      <c r="D35" s="75">
        <v>16450.55054981</v>
      </c>
      <c r="E35" s="73">
        <v>6.4585818</v>
      </c>
      <c r="F35" s="74">
        <v>8552.12367991</v>
      </c>
      <c r="G35" s="75">
        <v>16715.9612847</v>
      </c>
      <c r="H35" s="73">
        <v>0.9820731</v>
      </c>
      <c r="I35" s="74">
        <v>9385.21848666</v>
      </c>
      <c r="J35" s="74">
        <v>21861.98053348</v>
      </c>
    </row>
    <row r="36" spans="1:10" ht="15">
      <c r="A36" s="49">
        <v>2004</v>
      </c>
      <c r="B36" s="73">
        <v>25.04165979</v>
      </c>
      <c r="C36" s="74">
        <v>3890.93800738</v>
      </c>
      <c r="D36" s="75">
        <v>16443.0802214</v>
      </c>
      <c r="E36" s="73">
        <v>5.9171304</v>
      </c>
      <c r="F36" s="74">
        <v>10109.29948339</v>
      </c>
      <c r="G36" s="75">
        <v>19156.02782288</v>
      </c>
      <c r="H36" s="73">
        <v>0.97173825</v>
      </c>
      <c r="I36" s="74">
        <v>10194.97151292</v>
      </c>
      <c r="J36" s="74">
        <v>20326.87889299</v>
      </c>
    </row>
    <row r="37" spans="1:10" ht="15">
      <c r="A37" s="49">
        <v>2005</v>
      </c>
      <c r="B37" s="73">
        <v>25.13858114</v>
      </c>
      <c r="C37" s="74">
        <v>4463.37692545</v>
      </c>
      <c r="D37" s="75">
        <v>16546.75720308</v>
      </c>
      <c r="E37" s="73">
        <v>6.47511867</v>
      </c>
      <c r="F37" s="74">
        <v>8146.88143959</v>
      </c>
      <c r="G37" s="75">
        <v>16350.62857584</v>
      </c>
      <c r="H37" s="73">
        <v>1.34708483</v>
      </c>
      <c r="I37" s="74">
        <v>9887.66807198</v>
      </c>
      <c r="J37" s="74">
        <v>20543.60331105</v>
      </c>
    </row>
    <row r="38" spans="1:10" ht="15">
      <c r="A38" s="49">
        <v>2006</v>
      </c>
      <c r="B38" s="73">
        <v>25.75395757</v>
      </c>
      <c r="C38" s="74">
        <v>4365.3678068</v>
      </c>
      <c r="D38" s="75">
        <v>16800.6586693</v>
      </c>
      <c r="E38" s="73">
        <v>6.35720496</v>
      </c>
      <c r="F38" s="74">
        <v>8009.84918679</v>
      </c>
      <c r="G38" s="75">
        <v>16567.03806801</v>
      </c>
      <c r="H38" s="73">
        <v>1.18212488</v>
      </c>
      <c r="I38" s="74">
        <v>10546.30142928</v>
      </c>
      <c r="J38" s="74">
        <v>21527.58216856</v>
      </c>
    </row>
    <row r="39" spans="1:10" ht="15">
      <c r="A39" s="49">
        <v>2007</v>
      </c>
      <c r="B39" s="73">
        <v>23.36799642</v>
      </c>
      <c r="C39" s="74">
        <v>4218.63705652</v>
      </c>
      <c r="D39" s="75">
        <v>16244.02774151</v>
      </c>
      <c r="E39" s="73">
        <v>6.24533889</v>
      </c>
      <c r="F39" s="74">
        <v>9100.29565351</v>
      </c>
      <c r="G39" s="75">
        <v>18103.0881393</v>
      </c>
      <c r="H39" s="73">
        <v>1.0820134</v>
      </c>
      <c r="I39" s="74">
        <v>10380.83725618</v>
      </c>
      <c r="J39" s="74">
        <v>20521.16669866</v>
      </c>
    </row>
    <row r="40" spans="1:10" ht="15">
      <c r="A40" s="49">
        <v>2008</v>
      </c>
      <c r="B40" s="73">
        <v>23.16948528</v>
      </c>
      <c r="C40" s="74">
        <v>3961.21143432</v>
      </c>
      <c r="D40" s="75">
        <v>16592.73070859</v>
      </c>
      <c r="E40" s="73">
        <v>6.13638797</v>
      </c>
      <c r="F40" s="74">
        <v>9284.08929918</v>
      </c>
      <c r="G40" s="75">
        <v>18944.69999771</v>
      </c>
      <c r="H40" s="73">
        <v>1.16280637</v>
      </c>
      <c r="I40" s="74">
        <v>11114.0864566</v>
      </c>
      <c r="J40" s="74">
        <v>23636.25979023</v>
      </c>
    </row>
    <row r="41" spans="1:10" ht="15">
      <c r="A41" s="49">
        <v>2009</v>
      </c>
      <c r="B41" s="73">
        <v>23.81223836</v>
      </c>
      <c r="C41" s="74">
        <v>4395.28589245</v>
      </c>
      <c r="D41" s="75">
        <v>17536.14421423</v>
      </c>
      <c r="E41" s="73">
        <v>6.05728301</v>
      </c>
      <c r="F41" s="74">
        <v>9368.23793076</v>
      </c>
      <c r="G41" s="75">
        <v>19715.99671756</v>
      </c>
      <c r="H41" s="73">
        <v>0.96791977</v>
      </c>
      <c r="I41" s="74">
        <v>11465.41719945</v>
      </c>
      <c r="J41" s="74">
        <v>23193.5050558</v>
      </c>
    </row>
    <row r="42" spans="1:10" ht="15">
      <c r="A42" s="49">
        <v>2010</v>
      </c>
      <c r="B42" s="73">
        <v>21.19752516</v>
      </c>
      <c r="C42" s="74">
        <v>4142.35313009</v>
      </c>
      <c r="D42" s="75">
        <v>17800.72698828</v>
      </c>
      <c r="E42" s="73">
        <v>6.29885454</v>
      </c>
      <c r="F42" s="74">
        <v>9875.88765628</v>
      </c>
      <c r="G42" s="75">
        <v>20186.72239121</v>
      </c>
      <c r="H42" s="73">
        <v>1.19089385</v>
      </c>
      <c r="I42" s="74">
        <v>12228.22644002</v>
      </c>
      <c r="J42" s="74">
        <v>23802.99667378</v>
      </c>
    </row>
    <row r="43" spans="1:10" ht="15">
      <c r="A43" s="53">
        <v>2011</v>
      </c>
      <c r="B43" s="76">
        <v>22.2685114</v>
      </c>
      <c r="C43" s="77">
        <v>4200</v>
      </c>
      <c r="D43" s="78">
        <v>17357</v>
      </c>
      <c r="E43" s="76">
        <v>6.09117366</v>
      </c>
      <c r="F43" s="77">
        <v>10146</v>
      </c>
      <c r="G43" s="78">
        <v>21416.5</v>
      </c>
      <c r="H43" s="76">
        <v>1.36948284</v>
      </c>
      <c r="I43" s="77">
        <v>12000</v>
      </c>
      <c r="J43" s="77">
        <v>22778.5</v>
      </c>
    </row>
    <row r="44" spans="1:10" ht="15">
      <c r="A44" s="160" t="s">
        <v>131</v>
      </c>
      <c r="B44" s="160"/>
      <c r="C44" s="160"/>
      <c r="D44" s="160"/>
      <c r="E44" s="160"/>
      <c r="F44" s="160"/>
      <c r="G44" s="160"/>
      <c r="H44" s="160"/>
      <c r="I44" s="160"/>
      <c r="J44" s="160"/>
    </row>
    <row r="45" spans="1:10" ht="36" customHeight="1">
      <c r="A45" s="164" t="s">
        <v>790</v>
      </c>
      <c r="B45" s="164"/>
      <c r="C45" s="164"/>
      <c r="D45" s="164"/>
      <c r="E45" s="164"/>
      <c r="F45" s="164"/>
      <c r="G45" s="164"/>
      <c r="H45" s="164"/>
      <c r="I45" s="164"/>
      <c r="J45" s="164"/>
    </row>
    <row r="46" spans="1:10" ht="17.25">
      <c r="A46" s="164" t="s">
        <v>132</v>
      </c>
      <c r="B46" s="164"/>
      <c r="C46" s="164"/>
      <c r="D46" s="164"/>
      <c r="E46" s="164"/>
      <c r="F46" s="164"/>
      <c r="G46" s="164"/>
      <c r="H46" s="164"/>
      <c r="I46" s="164"/>
      <c r="J46" s="164"/>
    </row>
    <row r="47" spans="1:10" ht="15">
      <c r="A47" s="155" t="s">
        <v>98</v>
      </c>
      <c r="B47" s="155"/>
      <c r="C47" s="155"/>
      <c r="D47" s="155"/>
      <c r="E47" s="155"/>
      <c r="F47" s="155"/>
      <c r="G47" s="155"/>
      <c r="H47" s="155"/>
      <c r="I47" s="155"/>
      <c r="J47" s="155"/>
    </row>
  </sheetData>
  <sheetProtection/>
  <mergeCells count="9">
    <mergeCell ref="A2:J2"/>
    <mergeCell ref="A44:J44"/>
    <mergeCell ref="A45:J45"/>
    <mergeCell ref="A46:J46"/>
    <mergeCell ref="A47:J47"/>
    <mergeCell ref="A3:J3"/>
    <mergeCell ref="C5:D5"/>
    <mergeCell ref="F5:G5"/>
    <mergeCell ref="I5:J5"/>
  </mergeCells>
  <printOptions/>
  <pageMargins left="0.7" right="0.7" top="0.75" bottom="0.75" header="0.3" footer="0.3"/>
  <pageSetup fitToHeight="1" fitToWidth="1" horizontalDpi="600" verticalDpi="600" orientation="portrait" scale="75"/>
</worksheet>
</file>

<file path=xl/worksheets/sheet17.xml><?xml version="1.0" encoding="utf-8"?>
<worksheet xmlns="http://schemas.openxmlformats.org/spreadsheetml/2006/main" xmlns:r="http://schemas.openxmlformats.org/officeDocument/2006/relationships">
  <sheetPr>
    <pageSetUpPr fitToPage="1"/>
  </sheetPr>
  <dimension ref="A1:J47"/>
  <sheetViews>
    <sheetView zoomScaleSheetLayoutView="100" zoomScalePageLayoutView="0" workbookViewId="0" topLeftCell="A34">
      <selection activeCell="A45" sqref="A45:J45"/>
    </sheetView>
  </sheetViews>
  <sheetFormatPr defaultColWidth="8.57421875" defaultRowHeight="15"/>
  <cols>
    <col min="1" max="1" width="9.57421875" style="31" customWidth="1"/>
    <col min="2" max="2" width="13.00390625" style="31" customWidth="1"/>
    <col min="3" max="3" width="9.57421875" style="31" customWidth="1"/>
    <col min="4" max="4" width="14.00390625" style="60" bestFit="1" customWidth="1"/>
    <col min="5" max="5" width="13.00390625" style="31" customWidth="1"/>
    <col min="6" max="6" width="10.7109375" style="31" customWidth="1"/>
    <col min="7" max="7" width="14.00390625" style="60" bestFit="1" customWidth="1"/>
    <col min="8" max="8" width="13.00390625" style="31" customWidth="1"/>
    <col min="9" max="9" width="10.421875" style="31" bestFit="1" customWidth="1"/>
    <col min="10" max="10" width="14.00390625" style="61" bestFit="1" customWidth="1"/>
    <col min="11" max="16384" width="8.57421875" style="31" customWidth="1"/>
  </cols>
  <sheetData>
    <row r="1" spans="1:4" ht="15">
      <c r="A1" s="2" t="s">
        <v>45</v>
      </c>
      <c r="B1" s="2"/>
      <c r="C1" s="2"/>
      <c r="D1" s="3"/>
    </row>
    <row r="2" spans="1:10" ht="15" customHeight="1">
      <c r="A2" s="171" t="s">
        <v>190</v>
      </c>
      <c r="B2" s="171"/>
      <c r="C2" s="171"/>
      <c r="D2" s="171"/>
      <c r="E2" s="171"/>
      <c r="F2" s="171"/>
      <c r="G2" s="171"/>
      <c r="H2" s="171"/>
      <c r="I2" s="171"/>
      <c r="J2" s="171"/>
    </row>
    <row r="3" spans="1:10" ht="15" customHeight="1">
      <c r="A3" s="165" t="s">
        <v>191</v>
      </c>
      <c r="B3" s="165"/>
      <c r="C3" s="165"/>
      <c r="D3" s="165"/>
      <c r="E3" s="165"/>
      <c r="F3" s="165"/>
      <c r="G3" s="165"/>
      <c r="H3" s="165"/>
      <c r="I3" s="165"/>
      <c r="J3" s="165"/>
    </row>
    <row r="4" spans="1:10" ht="30">
      <c r="A4" s="80"/>
      <c r="B4" s="62" t="s">
        <v>14</v>
      </c>
      <c r="C4" s="63"/>
      <c r="D4" s="64"/>
      <c r="E4" s="62" t="s">
        <v>8</v>
      </c>
      <c r="F4" s="63"/>
      <c r="G4" s="65"/>
      <c r="H4" s="63" t="s">
        <v>15</v>
      </c>
      <c r="I4" s="63"/>
      <c r="J4" s="66"/>
    </row>
    <row r="5" spans="1:10" ht="15">
      <c r="A5" s="49"/>
      <c r="B5" s="67"/>
      <c r="C5" s="162" t="s">
        <v>9</v>
      </c>
      <c r="D5" s="166"/>
      <c r="E5" s="67"/>
      <c r="F5" s="167" t="s">
        <v>9</v>
      </c>
      <c r="G5" s="168"/>
      <c r="H5" s="68"/>
      <c r="I5" s="167" t="s">
        <v>9</v>
      </c>
      <c r="J5" s="169"/>
    </row>
    <row r="6" spans="1:10" ht="45">
      <c r="A6" s="69" t="s">
        <v>0</v>
      </c>
      <c r="B6" s="70" t="s">
        <v>10</v>
      </c>
      <c r="C6" s="71" t="s">
        <v>11</v>
      </c>
      <c r="D6" s="72" t="s">
        <v>12</v>
      </c>
      <c r="E6" s="70" t="s">
        <v>10</v>
      </c>
      <c r="F6" s="71" t="s">
        <v>11</v>
      </c>
      <c r="G6" s="72" t="s">
        <v>12</v>
      </c>
      <c r="H6" s="70" t="s">
        <v>10</v>
      </c>
      <c r="I6" s="71" t="s">
        <v>11</v>
      </c>
      <c r="J6" s="94" t="s">
        <v>12</v>
      </c>
    </row>
    <row r="7" spans="1:10" ht="15">
      <c r="A7" s="49">
        <v>1975</v>
      </c>
      <c r="B7" s="25">
        <f>24.07476253/100</f>
        <v>0.24074762530000002</v>
      </c>
      <c r="C7" s="11">
        <v>4973.46421642</v>
      </c>
      <c r="D7" s="12">
        <v>15312.03716418</v>
      </c>
      <c r="E7" s="25">
        <f>15.48201576/100</f>
        <v>0.1548201576</v>
      </c>
      <c r="F7" s="11">
        <v>10654.41529851</v>
      </c>
      <c r="G7" s="12">
        <v>17518.72238806</v>
      </c>
      <c r="H7" s="25">
        <f>1.0033642/100</f>
        <v>0.010033642</v>
      </c>
      <c r="I7" s="11">
        <v>15691.04798507</v>
      </c>
      <c r="J7" s="11">
        <v>23902.94910448</v>
      </c>
    </row>
    <row r="8" spans="1:10" ht="15">
      <c r="A8" s="49">
        <v>1976</v>
      </c>
      <c r="B8" s="73">
        <v>27.26420045</v>
      </c>
      <c r="C8" s="74">
        <v>5364.87147887</v>
      </c>
      <c r="D8" s="75">
        <v>16517.84318662</v>
      </c>
      <c r="E8" s="73">
        <v>14.08709539</v>
      </c>
      <c r="F8" s="74">
        <v>11921.93661972</v>
      </c>
      <c r="G8" s="75">
        <v>19623.50767606</v>
      </c>
      <c r="H8" s="73">
        <v>1.7602715</v>
      </c>
      <c r="I8" s="74">
        <v>12120.63556338</v>
      </c>
      <c r="J8" s="74">
        <v>19818.23264085</v>
      </c>
    </row>
    <row r="9" spans="1:10" ht="15">
      <c r="A9" s="49">
        <v>1977</v>
      </c>
      <c r="B9" s="73">
        <v>24.69237475</v>
      </c>
      <c r="C9" s="74">
        <v>5392.04118616</v>
      </c>
      <c r="D9" s="75">
        <v>16083.15733114</v>
      </c>
      <c r="E9" s="73">
        <v>15.15285435</v>
      </c>
      <c r="F9" s="74">
        <v>11096.44889621</v>
      </c>
      <c r="G9" s="75">
        <v>19662.35708402</v>
      </c>
      <c r="H9" s="73">
        <v>2.83870879</v>
      </c>
      <c r="I9" s="74">
        <v>9817.23360791</v>
      </c>
      <c r="J9" s="74">
        <v>19415.06691928</v>
      </c>
    </row>
    <row r="10" spans="1:10" ht="15">
      <c r="A10" s="49">
        <v>1978</v>
      </c>
      <c r="B10" s="73">
        <v>26.54758265</v>
      </c>
      <c r="C10" s="74">
        <v>4943.72723926</v>
      </c>
      <c r="D10" s="75">
        <v>16023.83860429</v>
      </c>
      <c r="E10" s="73">
        <v>15.22948407</v>
      </c>
      <c r="F10" s="74">
        <v>10039.78220859</v>
      </c>
      <c r="G10" s="75">
        <v>18199.70174847</v>
      </c>
      <c r="H10" s="73">
        <v>2.37938864</v>
      </c>
      <c r="I10" s="74">
        <v>11943.87883436</v>
      </c>
      <c r="J10" s="74">
        <v>21339.73018405</v>
      </c>
    </row>
    <row r="11" spans="1:10" ht="15">
      <c r="A11" s="49">
        <v>1979</v>
      </c>
      <c r="B11" s="73">
        <v>28.05035268</v>
      </c>
      <c r="C11" s="74">
        <v>4803.22679115</v>
      </c>
      <c r="D11" s="75">
        <v>15422.77565698</v>
      </c>
      <c r="E11" s="73">
        <v>16.55536059</v>
      </c>
      <c r="F11" s="74">
        <v>9366.05809129</v>
      </c>
      <c r="G11" s="75">
        <v>17139.88630705</v>
      </c>
      <c r="H11" s="73">
        <v>3.01137311</v>
      </c>
      <c r="I11" s="74">
        <v>14361.28907331</v>
      </c>
      <c r="J11" s="74">
        <v>21826.03737206</v>
      </c>
    </row>
    <row r="12" spans="1:10" ht="15">
      <c r="A12" s="49">
        <v>1980</v>
      </c>
      <c r="B12" s="73">
        <v>28.96392045</v>
      </c>
      <c r="C12" s="74">
        <v>4388.88725514</v>
      </c>
      <c r="D12" s="75">
        <v>15257.3879081</v>
      </c>
      <c r="E12" s="73">
        <v>16.24244802</v>
      </c>
      <c r="F12" s="74">
        <v>9798.57291415</v>
      </c>
      <c r="G12" s="75">
        <v>16508.82124547</v>
      </c>
      <c r="H12" s="73">
        <v>2.4898896</v>
      </c>
      <c r="I12" s="74">
        <v>11299.74703748</v>
      </c>
      <c r="J12" s="74">
        <v>21288.01377267</v>
      </c>
    </row>
    <row r="13" spans="1:10" ht="15">
      <c r="A13" s="49">
        <v>1981</v>
      </c>
      <c r="B13" s="73">
        <v>30.08608414</v>
      </c>
      <c r="C13" s="74">
        <v>4359.97240618</v>
      </c>
      <c r="D13" s="75">
        <v>15875.28238411</v>
      </c>
      <c r="E13" s="73">
        <v>14.6504423</v>
      </c>
      <c r="F13" s="74">
        <v>10713.07505519</v>
      </c>
      <c r="G13" s="75">
        <v>17482.24364238</v>
      </c>
      <c r="H13" s="73">
        <v>2.0835785</v>
      </c>
      <c r="I13" s="74">
        <v>9467.36865342</v>
      </c>
      <c r="J13" s="74">
        <v>20130.61545254</v>
      </c>
    </row>
    <row r="14" spans="1:10" ht="15">
      <c r="A14" s="49">
        <v>1982</v>
      </c>
      <c r="B14" s="73">
        <v>29.08722623</v>
      </c>
      <c r="C14" s="74">
        <v>4281.73690722</v>
      </c>
      <c r="D14" s="75">
        <v>15591.10721649</v>
      </c>
      <c r="E14" s="73">
        <v>15.37459813</v>
      </c>
      <c r="F14" s="74">
        <v>9820.07051546</v>
      </c>
      <c r="G14" s="75">
        <v>18430.08494845</v>
      </c>
      <c r="H14" s="73">
        <v>2.95871848</v>
      </c>
      <c r="I14" s="74">
        <v>9308.12371134</v>
      </c>
      <c r="J14" s="74">
        <v>20516.26817526</v>
      </c>
    </row>
    <row r="15" spans="1:10" ht="15">
      <c r="A15" s="49">
        <v>1983</v>
      </c>
      <c r="B15" s="73">
        <v>32.19796718</v>
      </c>
      <c r="C15" s="74">
        <v>4090.21875377</v>
      </c>
      <c r="D15" s="75">
        <v>15952.53370854</v>
      </c>
      <c r="E15" s="73">
        <v>15.31994079</v>
      </c>
      <c r="F15" s="74">
        <v>10889.10150754</v>
      </c>
      <c r="G15" s="75">
        <v>18300.49622111</v>
      </c>
      <c r="H15" s="73">
        <v>2.85766902</v>
      </c>
      <c r="I15" s="74">
        <v>11297.44281407</v>
      </c>
      <c r="J15" s="74">
        <v>22880.72454271</v>
      </c>
    </row>
    <row r="16" spans="1:10" ht="15">
      <c r="A16" s="49">
        <v>1984</v>
      </c>
      <c r="B16" s="73">
        <v>29.96356453</v>
      </c>
      <c r="C16" s="74">
        <v>4636.33423337</v>
      </c>
      <c r="D16" s="75">
        <v>16507.96189007</v>
      </c>
      <c r="E16" s="73">
        <v>16.66608491</v>
      </c>
      <c r="F16" s="74">
        <v>10883.41369335</v>
      </c>
      <c r="G16" s="75">
        <v>17914.09893925</v>
      </c>
      <c r="H16" s="73">
        <v>3.37675103</v>
      </c>
      <c r="I16" s="74">
        <v>11919.51467695</v>
      </c>
      <c r="J16" s="74">
        <v>21385.90790743</v>
      </c>
    </row>
    <row r="17" spans="1:10" ht="15">
      <c r="A17" s="49">
        <v>1985</v>
      </c>
      <c r="B17" s="73">
        <v>28.69886552</v>
      </c>
      <c r="C17" s="74">
        <v>4229.14081784</v>
      </c>
      <c r="D17" s="75">
        <v>16572.5260223</v>
      </c>
      <c r="E17" s="73">
        <v>16.48457751</v>
      </c>
      <c r="F17" s="74">
        <v>10017.98709108</v>
      </c>
      <c r="G17" s="75">
        <v>18204.60516729</v>
      </c>
      <c r="H17" s="73">
        <v>3.10344117</v>
      </c>
      <c r="I17" s="74">
        <v>11221.5930158</v>
      </c>
      <c r="J17" s="74">
        <v>19857.66219331</v>
      </c>
    </row>
    <row r="18" spans="1:10" ht="15">
      <c r="A18" s="49">
        <v>1986</v>
      </c>
      <c r="B18" s="73">
        <v>31.10262459</v>
      </c>
      <c r="C18" s="74">
        <v>4540.2073516</v>
      </c>
      <c r="D18" s="75">
        <v>16858.03210959</v>
      </c>
      <c r="E18" s="73">
        <v>16.00584327</v>
      </c>
      <c r="F18" s="74">
        <v>11673.64096804</v>
      </c>
      <c r="G18" s="75">
        <v>19047.22630137</v>
      </c>
      <c r="H18" s="73">
        <v>3.45866131</v>
      </c>
      <c r="I18" s="74">
        <v>11465.44076712</v>
      </c>
      <c r="J18" s="74">
        <v>22390.79784475</v>
      </c>
    </row>
    <row r="19" spans="1:10" ht="15">
      <c r="A19" s="49">
        <v>1987</v>
      </c>
      <c r="B19" s="73">
        <v>32.07455971</v>
      </c>
      <c r="C19" s="74">
        <v>4951.96281938</v>
      </c>
      <c r="D19" s="75">
        <v>17071.3449163</v>
      </c>
      <c r="E19" s="73">
        <v>15.9057922</v>
      </c>
      <c r="F19" s="74">
        <v>11932.44052863</v>
      </c>
      <c r="G19" s="75">
        <v>18566.87746256</v>
      </c>
      <c r="H19" s="73">
        <v>3.80948699</v>
      </c>
      <c r="I19" s="74">
        <v>12131.31453744</v>
      </c>
      <c r="J19" s="74">
        <v>23029.61022026</v>
      </c>
    </row>
    <row r="20" spans="1:10" ht="15">
      <c r="A20" s="49">
        <v>1988</v>
      </c>
      <c r="B20" s="73">
        <v>33.96009182</v>
      </c>
      <c r="C20" s="74">
        <v>4609.1284661</v>
      </c>
      <c r="D20" s="75">
        <v>16882.28399153</v>
      </c>
      <c r="E20" s="73">
        <v>15.55554941</v>
      </c>
      <c r="F20" s="74">
        <v>12404.18905932</v>
      </c>
      <c r="G20" s="75">
        <v>19406.35330508</v>
      </c>
      <c r="H20" s="73">
        <v>2.95357901</v>
      </c>
      <c r="I20" s="74">
        <v>12575.39345763</v>
      </c>
      <c r="J20" s="74">
        <v>21998.33050847</v>
      </c>
    </row>
    <row r="21" spans="1:10" ht="15">
      <c r="A21" s="49">
        <v>1989</v>
      </c>
      <c r="B21" s="73">
        <v>33.80362018</v>
      </c>
      <c r="C21" s="74">
        <v>4557.18348912</v>
      </c>
      <c r="D21" s="75">
        <v>16762.72322321</v>
      </c>
      <c r="E21" s="73">
        <v>15.14736419</v>
      </c>
      <c r="F21" s="74">
        <v>11054.19383562</v>
      </c>
      <c r="G21" s="75">
        <v>18552.49315068</v>
      </c>
      <c r="H21" s="73">
        <v>3.56395335</v>
      </c>
      <c r="I21" s="74">
        <v>12501.10641418</v>
      </c>
      <c r="J21" s="74">
        <v>22688.60780016</v>
      </c>
    </row>
    <row r="22" spans="1:10" ht="15">
      <c r="A22" s="49">
        <v>1990</v>
      </c>
      <c r="B22" s="73">
        <v>34.33424945</v>
      </c>
      <c r="C22" s="74">
        <v>5212.97921478</v>
      </c>
      <c r="D22" s="75">
        <v>17202.83140878</v>
      </c>
      <c r="E22" s="73">
        <v>15.4917128</v>
      </c>
      <c r="F22" s="74">
        <v>11468.55427252</v>
      </c>
      <c r="G22" s="75">
        <v>19473.95268668</v>
      </c>
      <c r="H22" s="73">
        <v>4.56658038</v>
      </c>
      <c r="I22" s="74">
        <v>9746.5334719</v>
      </c>
      <c r="J22" s="74">
        <v>19783.25612009</v>
      </c>
    </row>
    <row r="23" spans="1:10" ht="15">
      <c r="A23" s="49">
        <v>1991</v>
      </c>
      <c r="B23" s="73">
        <v>37.09768724</v>
      </c>
      <c r="C23" s="74">
        <v>4949.28679412</v>
      </c>
      <c r="D23" s="75">
        <v>16760.68836029</v>
      </c>
      <c r="E23" s="73">
        <v>15.97623602</v>
      </c>
      <c r="F23" s="74">
        <v>11352.48882353</v>
      </c>
      <c r="G23" s="75">
        <v>18324.14515441</v>
      </c>
      <c r="H23" s="73">
        <v>3.54054962</v>
      </c>
      <c r="I23" s="74">
        <v>12009.73817647</v>
      </c>
      <c r="J23" s="74">
        <v>22074.28382353</v>
      </c>
    </row>
    <row r="24" spans="1:10" ht="15">
      <c r="A24" s="49">
        <v>1992</v>
      </c>
      <c r="B24" s="73">
        <v>36.40150852</v>
      </c>
      <c r="C24" s="74">
        <v>4910.5</v>
      </c>
      <c r="D24" s="75">
        <v>16824.5</v>
      </c>
      <c r="E24" s="73">
        <v>14.98067982</v>
      </c>
      <c r="F24" s="74">
        <v>11676.525</v>
      </c>
      <c r="G24" s="75">
        <v>19210.52</v>
      </c>
      <c r="H24" s="73">
        <v>3.68008211</v>
      </c>
      <c r="I24" s="74">
        <v>10819.2</v>
      </c>
      <c r="J24" s="74">
        <v>20661.13</v>
      </c>
    </row>
    <row r="25" spans="1:10" ht="15">
      <c r="A25" s="49">
        <v>1993</v>
      </c>
      <c r="B25" s="73">
        <v>34.97834011</v>
      </c>
      <c r="C25" s="74">
        <v>5055.29742382</v>
      </c>
      <c r="D25" s="75">
        <v>16754.07476454</v>
      </c>
      <c r="E25" s="73">
        <v>14.2400972</v>
      </c>
      <c r="F25" s="74">
        <v>12192.73961219</v>
      </c>
      <c r="G25" s="75">
        <v>20030.48274238</v>
      </c>
      <c r="H25" s="73">
        <v>4.0875281</v>
      </c>
      <c r="I25" s="74">
        <v>9968.34621884</v>
      </c>
      <c r="J25" s="74">
        <v>21141.11626731</v>
      </c>
    </row>
    <row r="26" spans="1:10" ht="15">
      <c r="A26" s="49">
        <v>1994</v>
      </c>
      <c r="B26" s="73">
        <v>34.33340573</v>
      </c>
      <c r="C26" s="74">
        <v>4886.57627027</v>
      </c>
      <c r="D26" s="75">
        <v>17260.10725676</v>
      </c>
      <c r="E26" s="73">
        <v>13.70630466</v>
      </c>
      <c r="F26" s="74">
        <v>10971.91937838</v>
      </c>
      <c r="G26" s="75">
        <v>18466.49983784</v>
      </c>
      <c r="H26" s="73">
        <v>3.81457941</v>
      </c>
      <c r="I26" s="74">
        <v>11667.38716216</v>
      </c>
      <c r="J26" s="74">
        <v>22688.1112973</v>
      </c>
    </row>
    <row r="27" spans="1:10" ht="15">
      <c r="A27" s="49">
        <v>1995</v>
      </c>
      <c r="B27" s="73">
        <v>33.47238178</v>
      </c>
      <c r="C27" s="74">
        <v>5195.30636066</v>
      </c>
      <c r="D27" s="75">
        <v>17677.36292459</v>
      </c>
      <c r="E27" s="73">
        <v>12.77024601</v>
      </c>
      <c r="F27" s="74">
        <v>11101.08196721</v>
      </c>
      <c r="G27" s="75">
        <v>18402.63361311</v>
      </c>
      <c r="H27" s="73">
        <v>4.05476755</v>
      </c>
      <c r="I27" s="74">
        <v>12581.22622951</v>
      </c>
      <c r="J27" s="74">
        <v>23872.50673443</v>
      </c>
    </row>
    <row r="28" spans="1:10" ht="15">
      <c r="A28" s="49">
        <v>1996</v>
      </c>
      <c r="B28" s="73">
        <v>34.59146872</v>
      </c>
      <c r="C28" s="74">
        <v>5617.8417358</v>
      </c>
      <c r="D28" s="75">
        <v>18020.30772176</v>
      </c>
      <c r="E28" s="73">
        <v>12.11327391</v>
      </c>
      <c r="F28" s="74">
        <v>12065.39548181</v>
      </c>
      <c r="G28" s="75">
        <v>20742.80025526</v>
      </c>
      <c r="H28" s="73">
        <v>2.75359674</v>
      </c>
      <c r="I28" s="74">
        <v>10705.5896873</v>
      </c>
      <c r="J28" s="74">
        <v>21524.97668156</v>
      </c>
    </row>
    <row r="29" spans="1:10" ht="15">
      <c r="A29" s="49">
        <v>1997</v>
      </c>
      <c r="B29" s="73">
        <v>33.61057862</v>
      </c>
      <c r="C29" s="74">
        <v>5449.43318777</v>
      </c>
      <c r="D29" s="75">
        <v>18216.87781659</v>
      </c>
      <c r="E29" s="73">
        <v>13.89673393</v>
      </c>
      <c r="F29" s="74">
        <v>10983.35371179</v>
      </c>
      <c r="G29" s="75">
        <v>19006.83441048</v>
      </c>
      <c r="H29" s="73">
        <v>3.99284282</v>
      </c>
      <c r="I29" s="74">
        <v>13653.15353712</v>
      </c>
      <c r="J29" s="74">
        <v>24678.75091703</v>
      </c>
    </row>
    <row r="30" spans="1:10" ht="15">
      <c r="A30" s="49">
        <v>1998</v>
      </c>
      <c r="B30" s="73">
        <v>35.9029946</v>
      </c>
      <c r="C30" s="74">
        <v>5583.50370552</v>
      </c>
      <c r="D30" s="75">
        <v>18694.76687117</v>
      </c>
      <c r="E30" s="73">
        <v>12.32615322</v>
      </c>
      <c r="F30" s="74">
        <v>11989.57715337</v>
      </c>
      <c r="G30" s="75">
        <v>20605.78748466</v>
      </c>
      <c r="H30" s="73">
        <v>3.39632494</v>
      </c>
      <c r="I30" s="74">
        <v>14332.65460123</v>
      </c>
      <c r="J30" s="74">
        <v>25370.87584049</v>
      </c>
    </row>
    <row r="31" spans="1:10" ht="15">
      <c r="A31" s="49">
        <v>1999</v>
      </c>
      <c r="B31" s="73">
        <v>37.85234593</v>
      </c>
      <c r="C31" s="74">
        <v>5867.14223827</v>
      </c>
      <c r="D31" s="75">
        <v>18693.36707581</v>
      </c>
      <c r="E31" s="73">
        <v>12.06033014</v>
      </c>
      <c r="F31" s="74">
        <v>12997.34981949</v>
      </c>
      <c r="G31" s="75">
        <v>21306.41838749</v>
      </c>
      <c r="H31" s="73">
        <v>3.26969732</v>
      </c>
      <c r="I31" s="74">
        <v>14105.58779783</v>
      </c>
      <c r="J31" s="74">
        <v>24283.44981949</v>
      </c>
    </row>
    <row r="32" spans="1:10" ht="15">
      <c r="A32" s="49">
        <v>2000</v>
      </c>
      <c r="B32" s="73">
        <v>33.64071378</v>
      </c>
      <c r="C32" s="74">
        <v>6127.48816705</v>
      </c>
      <c r="D32" s="75">
        <v>18594.56986079</v>
      </c>
      <c r="E32" s="73">
        <v>13.32429493</v>
      </c>
      <c r="F32" s="74">
        <v>12789.16761021</v>
      </c>
      <c r="G32" s="75">
        <v>20747.04647332</v>
      </c>
      <c r="H32" s="73">
        <v>2.59450253</v>
      </c>
      <c r="I32" s="74">
        <v>13108.634942</v>
      </c>
      <c r="J32" s="74">
        <v>25460.49890951</v>
      </c>
    </row>
    <row r="33" spans="1:10" ht="15">
      <c r="A33" s="49">
        <v>2001</v>
      </c>
      <c r="B33" s="73">
        <v>33.63565852</v>
      </c>
      <c r="C33" s="74">
        <v>5934.71325843</v>
      </c>
      <c r="D33" s="75">
        <v>18978.40141573</v>
      </c>
      <c r="E33" s="73">
        <v>11.87119561</v>
      </c>
      <c r="F33" s="74">
        <v>11443.34453933</v>
      </c>
      <c r="G33" s="75">
        <v>20528.02098876</v>
      </c>
      <c r="H33" s="73">
        <v>2.68998998</v>
      </c>
      <c r="I33" s="74">
        <v>14022.66222472</v>
      </c>
      <c r="J33" s="74">
        <v>24484.49649438</v>
      </c>
    </row>
    <row r="34" spans="1:10" ht="15">
      <c r="A34" s="49">
        <v>2002</v>
      </c>
      <c r="B34" s="73">
        <v>33.85620433</v>
      </c>
      <c r="C34" s="74">
        <v>5420.33929961</v>
      </c>
      <c r="D34" s="75">
        <v>18215.85322957</v>
      </c>
      <c r="E34" s="73">
        <v>12.22365</v>
      </c>
      <c r="F34" s="74">
        <v>12045.19844358</v>
      </c>
      <c r="G34" s="75">
        <v>20537.0633463</v>
      </c>
      <c r="H34" s="73">
        <v>2.15589214</v>
      </c>
      <c r="I34" s="74">
        <v>12722.74085603</v>
      </c>
      <c r="J34" s="74">
        <v>23217.12</v>
      </c>
    </row>
    <row r="35" spans="1:10" ht="15">
      <c r="A35" s="49">
        <v>2003</v>
      </c>
      <c r="B35" s="73">
        <v>35.363384</v>
      </c>
      <c r="C35" s="74">
        <v>5898.01633097</v>
      </c>
      <c r="D35" s="75">
        <v>18674.59420795</v>
      </c>
      <c r="E35" s="73">
        <v>11.3574368</v>
      </c>
      <c r="F35" s="74">
        <v>12533.28470332</v>
      </c>
      <c r="G35" s="75">
        <v>21508.09955362</v>
      </c>
      <c r="H35" s="73">
        <v>3.69522987</v>
      </c>
      <c r="I35" s="74">
        <v>16942.05191072</v>
      </c>
      <c r="J35" s="74">
        <v>27278.32553076</v>
      </c>
    </row>
    <row r="36" spans="1:10" ht="15">
      <c r="A36" s="49">
        <v>2004</v>
      </c>
      <c r="B36" s="73">
        <v>34.82602404</v>
      </c>
      <c r="C36" s="74">
        <v>5711.46863469</v>
      </c>
      <c r="D36" s="75">
        <v>18799.06103321</v>
      </c>
      <c r="E36" s="73">
        <v>12.27966716</v>
      </c>
      <c r="F36" s="74">
        <v>13407.67261993</v>
      </c>
      <c r="G36" s="75">
        <v>21205.01719557</v>
      </c>
      <c r="H36" s="73">
        <v>2.81640464</v>
      </c>
      <c r="I36" s="74">
        <v>13329.1399262</v>
      </c>
      <c r="J36" s="74">
        <v>23963.77553506</v>
      </c>
    </row>
    <row r="37" spans="1:10" ht="15">
      <c r="A37" s="49">
        <v>2005</v>
      </c>
      <c r="B37" s="73">
        <v>33.55001313</v>
      </c>
      <c r="C37" s="74">
        <v>5633.18554242</v>
      </c>
      <c r="D37" s="75">
        <v>19011.71107455</v>
      </c>
      <c r="E37" s="73">
        <v>12.83450045</v>
      </c>
      <c r="F37" s="74">
        <v>13257.83099229</v>
      </c>
      <c r="G37" s="75">
        <v>22117.27442674</v>
      </c>
      <c r="H37" s="73">
        <v>2.85744585</v>
      </c>
      <c r="I37" s="74">
        <v>13007.15771722</v>
      </c>
      <c r="J37" s="74">
        <v>25171.77470437</v>
      </c>
    </row>
    <row r="38" spans="1:10" ht="15">
      <c r="A38" s="49">
        <v>2006</v>
      </c>
      <c r="B38" s="73">
        <v>35.11372318</v>
      </c>
      <c r="C38" s="74">
        <v>6007.38689009</v>
      </c>
      <c r="D38" s="75">
        <v>18869.86970922</v>
      </c>
      <c r="E38" s="73">
        <v>12.23030686</v>
      </c>
      <c r="F38" s="74">
        <v>12014.77378019</v>
      </c>
      <c r="G38" s="75">
        <v>20679.87312962</v>
      </c>
      <c r="H38" s="73">
        <v>2.43565554</v>
      </c>
      <c r="I38" s="74">
        <v>12121.57176934</v>
      </c>
      <c r="J38" s="74">
        <v>24005.62926072</v>
      </c>
    </row>
    <row r="39" spans="1:10" ht="15">
      <c r="A39" s="49">
        <v>2007</v>
      </c>
      <c r="B39" s="73">
        <v>33.63961676</v>
      </c>
      <c r="C39" s="74">
        <v>5592.89003705</v>
      </c>
      <c r="D39" s="75">
        <v>18943.78211872</v>
      </c>
      <c r="E39" s="73">
        <v>10.43020129</v>
      </c>
      <c r="F39" s="74">
        <v>13000.42236216</v>
      </c>
      <c r="G39" s="75">
        <v>21275.73287993</v>
      </c>
      <c r="H39" s="73">
        <v>1.97001323</v>
      </c>
      <c r="I39" s="74">
        <v>12675.4118031</v>
      </c>
      <c r="J39" s="74">
        <v>25266.32086085</v>
      </c>
    </row>
    <row r="40" spans="1:10" ht="15">
      <c r="A40" s="49">
        <v>2008</v>
      </c>
      <c r="B40" s="73">
        <v>32.89797546</v>
      </c>
      <c r="C40" s="74">
        <v>5694.24143683</v>
      </c>
      <c r="D40" s="75">
        <v>18845.66971186</v>
      </c>
      <c r="E40" s="73">
        <v>11.45024191</v>
      </c>
      <c r="F40" s="74">
        <v>12378.78573224</v>
      </c>
      <c r="G40" s="75">
        <v>20823.69651532</v>
      </c>
      <c r="H40" s="73">
        <v>3.09045635</v>
      </c>
      <c r="I40" s="74">
        <v>13282.43709069</v>
      </c>
      <c r="J40" s="74">
        <v>25170.19765555</v>
      </c>
    </row>
    <row r="41" spans="1:10" ht="15">
      <c r="A41" s="49">
        <v>2009</v>
      </c>
      <c r="B41" s="73">
        <v>34.03039893</v>
      </c>
      <c r="C41" s="74">
        <v>5860.38118993</v>
      </c>
      <c r="D41" s="75">
        <v>19943.08648867</v>
      </c>
      <c r="E41" s="73">
        <v>11.28554589</v>
      </c>
      <c r="F41" s="74">
        <v>12645.86541056</v>
      </c>
      <c r="G41" s="75">
        <v>22082.12562299</v>
      </c>
      <c r="H41" s="73">
        <v>3.01317117</v>
      </c>
      <c r="I41" s="74">
        <v>13945.61423876</v>
      </c>
      <c r="J41" s="74">
        <v>27273.27221097</v>
      </c>
    </row>
    <row r="42" spans="1:10" ht="15">
      <c r="A42" s="49">
        <v>2010</v>
      </c>
      <c r="B42" s="73">
        <v>29.77531786</v>
      </c>
      <c r="C42" s="74">
        <v>5592.17672562</v>
      </c>
      <c r="D42" s="75">
        <v>19914.36267291</v>
      </c>
      <c r="E42" s="73">
        <v>12.38243846</v>
      </c>
      <c r="F42" s="74">
        <v>12427.05939027</v>
      </c>
      <c r="G42" s="75">
        <v>22104.1140963</v>
      </c>
      <c r="H42" s="73">
        <v>2.98228712</v>
      </c>
      <c r="I42" s="74">
        <v>12944.85353153</v>
      </c>
      <c r="J42" s="74">
        <v>25664.46661161</v>
      </c>
    </row>
    <row r="43" spans="1:10" ht="15">
      <c r="A43" s="53">
        <v>2011</v>
      </c>
      <c r="B43" s="76">
        <v>32.1281392</v>
      </c>
      <c r="C43" s="77">
        <v>6133.5</v>
      </c>
      <c r="D43" s="78">
        <v>20375</v>
      </c>
      <c r="E43" s="76">
        <v>11.74603993</v>
      </c>
      <c r="F43" s="77">
        <v>12000</v>
      </c>
      <c r="G43" s="78">
        <v>22058.5</v>
      </c>
      <c r="H43" s="76">
        <v>3.26184976</v>
      </c>
      <c r="I43" s="77">
        <v>12900</v>
      </c>
      <c r="J43" s="77">
        <v>26310</v>
      </c>
    </row>
    <row r="44" spans="1:10" ht="15">
      <c r="A44" s="160" t="s">
        <v>131</v>
      </c>
      <c r="B44" s="160"/>
      <c r="C44" s="160"/>
      <c r="D44" s="160"/>
      <c r="E44" s="160"/>
      <c r="F44" s="160"/>
      <c r="G44" s="160"/>
      <c r="H44" s="160"/>
      <c r="I44" s="160"/>
      <c r="J44" s="160"/>
    </row>
    <row r="45" spans="1:10" ht="36" customHeight="1">
      <c r="A45" s="164" t="s">
        <v>790</v>
      </c>
      <c r="B45" s="164"/>
      <c r="C45" s="164"/>
      <c r="D45" s="164"/>
      <c r="E45" s="164"/>
      <c r="F45" s="164"/>
      <c r="G45" s="164"/>
      <c r="H45" s="164"/>
      <c r="I45" s="164"/>
      <c r="J45" s="164"/>
    </row>
    <row r="46" spans="1:10" ht="17.25">
      <c r="A46" s="164" t="s">
        <v>132</v>
      </c>
      <c r="B46" s="164"/>
      <c r="C46" s="164"/>
      <c r="D46" s="164"/>
      <c r="E46" s="164"/>
      <c r="F46" s="164"/>
      <c r="G46" s="164"/>
      <c r="H46" s="164"/>
      <c r="I46" s="164"/>
      <c r="J46" s="164"/>
    </row>
    <row r="47" spans="1:10" ht="15">
      <c r="A47" s="155" t="s">
        <v>98</v>
      </c>
      <c r="B47" s="155"/>
      <c r="C47" s="155"/>
      <c r="D47" s="155"/>
      <c r="E47" s="155"/>
      <c r="F47" s="155"/>
      <c r="G47" s="155"/>
      <c r="H47" s="155"/>
      <c r="I47" s="155"/>
      <c r="J47" s="155"/>
    </row>
  </sheetData>
  <sheetProtection/>
  <mergeCells count="9">
    <mergeCell ref="A47:J47"/>
    <mergeCell ref="C5:D5"/>
    <mergeCell ref="F5:G5"/>
    <mergeCell ref="I5:J5"/>
    <mergeCell ref="A2:J2"/>
    <mergeCell ref="A3:J3"/>
    <mergeCell ref="A44:J44"/>
    <mergeCell ref="A45:J45"/>
    <mergeCell ref="A46:J46"/>
  </mergeCells>
  <printOptions/>
  <pageMargins left="0.7" right="0.7" top="0.75" bottom="0.75" header="0.3" footer="0.3"/>
  <pageSetup fitToHeight="1" fitToWidth="1" horizontalDpi="600" verticalDpi="600" orientation="portrait" scale="75"/>
</worksheet>
</file>

<file path=xl/worksheets/sheet18.xml><?xml version="1.0" encoding="utf-8"?>
<worksheet xmlns="http://schemas.openxmlformats.org/spreadsheetml/2006/main" xmlns:r="http://schemas.openxmlformats.org/officeDocument/2006/relationships">
  <sheetPr>
    <pageSetUpPr fitToPage="1"/>
  </sheetPr>
  <dimension ref="A1:R47"/>
  <sheetViews>
    <sheetView zoomScaleSheetLayoutView="100" zoomScalePageLayoutView="0" workbookViewId="0" topLeftCell="A28">
      <selection activeCell="A46" sqref="A46:J46"/>
    </sheetView>
  </sheetViews>
  <sheetFormatPr defaultColWidth="8.57421875" defaultRowHeight="15"/>
  <cols>
    <col min="1" max="1" width="9.57421875" style="31" customWidth="1"/>
    <col min="2" max="2" width="13.00390625" style="31" customWidth="1"/>
    <col min="3" max="3" width="9.57421875" style="31" customWidth="1"/>
    <col min="4" max="4" width="14.00390625" style="60" bestFit="1" customWidth="1"/>
    <col min="5" max="5" width="13.57421875" style="31" customWidth="1"/>
    <col min="6" max="6" width="10.421875" style="31" bestFit="1" customWidth="1"/>
    <col min="7" max="7" width="13.00390625" style="60" customWidth="1"/>
    <col min="8" max="8" width="13.00390625" style="31" customWidth="1"/>
    <col min="9" max="9" width="10.421875" style="31" bestFit="1" customWidth="1"/>
    <col min="10" max="10" width="14.00390625" style="61" bestFit="1" customWidth="1"/>
    <col min="11" max="16384" width="8.57421875" style="31" customWidth="1"/>
  </cols>
  <sheetData>
    <row r="1" spans="1:4" ht="15">
      <c r="A1" s="2" t="s">
        <v>46</v>
      </c>
      <c r="B1" s="2"/>
      <c r="C1" s="2"/>
      <c r="D1" s="3"/>
    </row>
    <row r="2" spans="1:10" ht="15" customHeight="1">
      <c r="A2" s="171" t="s">
        <v>192</v>
      </c>
      <c r="B2" s="171"/>
      <c r="C2" s="171"/>
      <c r="D2" s="171"/>
      <c r="E2" s="171"/>
      <c r="F2" s="171"/>
      <c r="G2" s="171"/>
      <c r="H2" s="171"/>
      <c r="I2" s="171"/>
      <c r="J2" s="171"/>
    </row>
    <row r="3" spans="1:10" ht="15" customHeight="1">
      <c r="A3" s="165" t="s">
        <v>193</v>
      </c>
      <c r="B3" s="165"/>
      <c r="C3" s="165"/>
      <c r="D3" s="165"/>
      <c r="E3" s="165"/>
      <c r="F3" s="165"/>
      <c r="G3" s="165"/>
      <c r="H3" s="165"/>
      <c r="I3" s="165"/>
      <c r="J3" s="165"/>
    </row>
    <row r="4" spans="1:10" ht="30">
      <c r="A4" s="80"/>
      <c r="B4" s="62" t="s">
        <v>14</v>
      </c>
      <c r="C4" s="63"/>
      <c r="D4" s="64"/>
      <c r="E4" s="62" t="s">
        <v>8</v>
      </c>
      <c r="F4" s="63"/>
      <c r="G4" s="65"/>
      <c r="H4" s="63" t="s">
        <v>15</v>
      </c>
      <c r="I4" s="63"/>
      <c r="J4" s="66"/>
    </row>
    <row r="5" spans="1:10" ht="15">
      <c r="A5" s="49"/>
      <c r="B5" s="67"/>
      <c r="C5" s="162" t="s">
        <v>9</v>
      </c>
      <c r="D5" s="166"/>
      <c r="E5" s="67"/>
      <c r="F5" s="167" t="s">
        <v>9</v>
      </c>
      <c r="G5" s="168"/>
      <c r="H5" s="68"/>
      <c r="I5" s="167" t="s">
        <v>9</v>
      </c>
      <c r="J5" s="169"/>
    </row>
    <row r="6" spans="1:10" ht="60" customHeight="1">
      <c r="A6" s="69" t="s">
        <v>0</v>
      </c>
      <c r="B6" s="70" t="s">
        <v>10</v>
      </c>
      <c r="C6" s="71" t="s">
        <v>11</v>
      </c>
      <c r="D6" s="72" t="s">
        <v>12</v>
      </c>
      <c r="E6" s="70" t="s">
        <v>10</v>
      </c>
      <c r="F6" s="71" t="s">
        <v>11</v>
      </c>
      <c r="G6" s="72" t="s">
        <v>12</v>
      </c>
      <c r="H6" s="70" t="s">
        <v>10</v>
      </c>
      <c r="I6" s="71" t="s">
        <v>11</v>
      </c>
      <c r="J6" s="94" t="s">
        <v>12</v>
      </c>
    </row>
    <row r="7" spans="1:10" ht="15">
      <c r="A7" s="49">
        <v>1975</v>
      </c>
      <c r="B7" s="25">
        <f>26.08668711/100</f>
        <v>0.2608668711</v>
      </c>
      <c r="C7" s="11">
        <v>5811.49925373</v>
      </c>
      <c r="D7" s="12">
        <v>16213.24067164</v>
      </c>
      <c r="E7" s="25">
        <f>17.65655258/100</f>
        <v>0.17656552579999998</v>
      </c>
      <c r="F7" s="11">
        <v>13564.37615672</v>
      </c>
      <c r="G7" s="12">
        <v>19792.78731343</v>
      </c>
      <c r="H7" s="25">
        <f>1.94074349/100</f>
        <v>0.0194074349</v>
      </c>
      <c r="I7" s="11">
        <v>12031.48794776</v>
      </c>
      <c r="J7" s="11">
        <v>22090.01401119</v>
      </c>
    </row>
    <row r="8" spans="1:10" ht="15">
      <c r="A8" s="49">
        <v>1976</v>
      </c>
      <c r="B8" s="73">
        <v>26.4976128</v>
      </c>
      <c r="C8" s="74">
        <v>6239.14683099</v>
      </c>
      <c r="D8" s="75">
        <v>17284.82110915</v>
      </c>
      <c r="E8" s="73">
        <v>14.85551281</v>
      </c>
      <c r="F8" s="74">
        <v>13734.07098592</v>
      </c>
      <c r="G8" s="75">
        <v>21244.89105634</v>
      </c>
      <c r="H8" s="73">
        <v>2.61971403</v>
      </c>
      <c r="I8" s="74">
        <v>14200.0200088</v>
      </c>
      <c r="J8" s="74">
        <v>22484.77246479</v>
      </c>
    </row>
    <row r="9" spans="1:10" ht="15">
      <c r="A9" s="49">
        <v>1977</v>
      </c>
      <c r="B9" s="73">
        <v>28.58253645</v>
      </c>
      <c r="C9" s="74">
        <v>5392.04118616</v>
      </c>
      <c r="D9" s="75">
        <v>16737.63957166</v>
      </c>
      <c r="E9" s="73">
        <v>18.9492736</v>
      </c>
      <c r="F9" s="74">
        <v>11557.56138386</v>
      </c>
      <c r="G9" s="75">
        <v>20593.87868204</v>
      </c>
      <c r="H9" s="73">
        <v>3.28597212</v>
      </c>
      <c r="I9" s="74">
        <v>17224.78260297</v>
      </c>
      <c r="J9" s="74">
        <v>25725.61443163</v>
      </c>
    </row>
    <row r="10" spans="1:10" ht="15">
      <c r="A10" s="49">
        <v>1978</v>
      </c>
      <c r="B10" s="73">
        <v>25.90680797</v>
      </c>
      <c r="C10" s="74">
        <v>6477.39052147</v>
      </c>
      <c r="D10" s="75">
        <v>17318.62430982</v>
      </c>
      <c r="E10" s="73">
        <v>18.7794352</v>
      </c>
      <c r="F10" s="74">
        <v>9567.22004601</v>
      </c>
      <c r="G10" s="75">
        <v>18736.31079755</v>
      </c>
      <c r="H10" s="73">
        <v>3.11818898</v>
      </c>
      <c r="I10" s="74">
        <v>21145.85852761</v>
      </c>
      <c r="J10" s="74">
        <v>30655.95567485</v>
      </c>
    </row>
    <row r="11" spans="1:10" ht="15">
      <c r="A11" s="49">
        <v>1979</v>
      </c>
      <c r="B11" s="73">
        <v>25.10818647</v>
      </c>
      <c r="C11" s="74">
        <v>5037.37824343</v>
      </c>
      <c r="D11" s="75">
        <v>16003.47125864</v>
      </c>
      <c r="E11" s="73">
        <v>21.31295327</v>
      </c>
      <c r="F11" s="74">
        <v>9890.5573444</v>
      </c>
      <c r="G11" s="75">
        <v>16924.46697095</v>
      </c>
      <c r="H11" s="73">
        <v>3.22228088</v>
      </c>
      <c r="I11" s="74">
        <v>10731.94156293</v>
      </c>
      <c r="J11" s="74">
        <v>19556.32929461</v>
      </c>
    </row>
    <row r="12" spans="1:10" ht="15">
      <c r="A12" s="49">
        <v>1980</v>
      </c>
      <c r="B12" s="73">
        <v>25.19261936</v>
      </c>
      <c r="C12" s="74">
        <v>4554.01640871</v>
      </c>
      <c r="D12" s="75">
        <v>15459.36406288</v>
      </c>
      <c r="E12" s="73">
        <v>19.86829251</v>
      </c>
      <c r="F12" s="74">
        <v>9825.86698912</v>
      </c>
      <c r="G12" s="75">
        <v>18068.67762999</v>
      </c>
      <c r="H12" s="73">
        <v>3.47206787</v>
      </c>
      <c r="I12" s="74">
        <v>13887.22534462</v>
      </c>
      <c r="J12" s="74">
        <v>22206.45939541</v>
      </c>
    </row>
    <row r="13" spans="1:10" ht="15">
      <c r="A13" s="49">
        <v>1981</v>
      </c>
      <c r="B13" s="73">
        <v>27.75057197</v>
      </c>
      <c r="C13" s="74">
        <v>4616.58792494</v>
      </c>
      <c r="D13" s="75">
        <v>16721.11703091</v>
      </c>
      <c r="E13" s="73">
        <v>19.43136108</v>
      </c>
      <c r="F13" s="74">
        <v>11958.78145695</v>
      </c>
      <c r="G13" s="75">
        <v>19851.57721854</v>
      </c>
      <c r="H13" s="73">
        <v>2.22704706</v>
      </c>
      <c r="I13" s="74">
        <v>10561.09887417</v>
      </c>
      <c r="J13" s="74">
        <v>18207.24476821</v>
      </c>
    </row>
    <row r="14" spans="1:10" ht="15">
      <c r="A14" s="49">
        <v>1982</v>
      </c>
      <c r="B14" s="73">
        <v>27.58350713</v>
      </c>
      <c r="C14" s="74">
        <v>5305.63051546</v>
      </c>
      <c r="D14" s="75">
        <v>16393.9328866</v>
      </c>
      <c r="E14" s="73">
        <v>20.32132125</v>
      </c>
      <c r="F14" s="74">
        <v>11916.72538144</v>
      </c>
      <c r="G14" s="75">
        <v>20021.77410309</v>
      </c>
      <c r="H14" s="73">
        <v>2.61497842</v>
      </c>
      <c r="I14" s="74">
        <v>11341.94874227</v>
      </c>
      <c r="J14" s="74">
        <v>20826.92680412</v>
      </c>
    </row>
    <row r="15" spans="1:10" ht="15">
      <c r="A15" s="49">
        <v>1983</v>
      </c>
      <c r="B15" s="73">
        <v>29.31567588</v>
      </c>
      <c r="C15" s="74">
        <v>5305.0341407</v>
      </c>
      <c r="D15" s="75">
        <v>18035.07437186</v>
      </c>
      <c r="E15" s="73">
        <v>18.42222115</v>
      </c>
      <c r="F15" s="74">
        <v>13611.37688442</v>
      </c>
      <c r="G15" s="75">
        <v>21179.30243216</v>
      </c>
      <c r="H15" s="73">
        <v>4.14091449</v>
      </c>
      <c r="I15" s="74">
        <v>9757.08866332</v>
      </c>
      <c r="J15" s="74">
        <v>22356.68653266</v>
      </c>
    </row>
    <row r="16" spans="1:10" ht="15">
      <c r="A16" s="49">
        <v>1984</v>
      </c>
      <c r="B16" s="73">
        <v>26.00408999</v>
      </c>
      <c r="C16" s="74">
        <v>5006.37029894</v>
      </c>
      <c r="D16" s="75">
        <v>17021.65901639</v>
      </c>
      <c r="E16" s="73">
        <v>19.64240665</v>
      </c>
      <c r="F16" s="74">
        <v>11101.08196721</v>
      </c>
      <c r="G16" s="75">
        <v>20330.21677917</v>
      </c>
      <c r="H16" s="73">
        <v>4.17394909</v>
      </c>
      <c r="I16" s="74">
        <v>9612.23097396</v>
      </c>
      <c r="J16" s="74">
        <v>21098.58578592</v>
      </c>
    </row>
    <row r="17" spans="1:10" ht="15">
      <c r="A17" s="49">
        <v>1985</v>
      </c>
      <c r="B17" s="73">
        <v>31.18455684</v>
      </c>
      <c r="C17" s="74">
        <v>5034.69144981</v>
      </c>
      <c r="D17" s="75">
        <v>17509.18841078</v>
      </c>
      <c r="E17" s="73">
        <v>20.56026037</v>
      </c>
      <c r="F17" s="74">
        <v>11705.65762082</v>
      </c>
      <c r="G17" s="75">
        <v>20998.85892193</v>
      </c>
      <c r="H17" s="73">
        <v>3.51439402</v>
      </c>
      <c r="I17" s="74">
        <v>13216.06505576</v>
      </c>
      <c r="J17" s="74">
        <v>23197.34085502</v>
      </c>
    </row>
    <row r="18" spans="1:10" ht="15">
      <c r="A18" s="49">
        <v>1986</v>
      </c>
      <c r="B18" s="73">
        <v>29.73131536</v>
      </c>
      <c r="C18" s="74">
        <v>5153.47031963</v>
      </c>
      <c r="D18" s="75">
        <v>17971.18169863</v>
      </c>
      <c r="E18" s="73">
        <v>21.58825219</v>
      </c>
      <c r="F18" s="74">
        <v>12665.16865753</v>
      </c>
      <c r="G18" s="75">
        <v>21421.94542466</v>
      </c>
      <c r="H18" s="73">
        <v>3.71802024</v>
      </c>
      <c r="I18" s="74">
        <v>13530.95167123</v>
      </c>
      <c r="J18" s="74">
        <v>26723.8356895</v>
      </c>
    </row>
    <row r="19" spans="1:10" ht="15">
      <c r="A19" s="49">
        <v>1987</v>
      </c>
      <c r="B19" s="73">
        <v>31.9349186</v>
      </c>
      <c r="C19" s="74">
        <v>5966.22026432</v>
      </c>
      <c r="D19" s="75">
        <v>18373.96967401</v>
      </c>
      <c r="E19" s="73">
        <v>21.3181354</v>
      </c>
      <c r="F19" s="74">
        <v>11932.44052863</v>
      </c>
      <c r="G19" s="75">
        <v>19933.14190308</v>
      </c>
      <c r="H19" s="73">
        <v>5.33765743</v>
      </c>
      <c r="I19" s="74">
        <v>14169.77312775</v>
      </c>
      <c r="J19" s="74">
        <v>24605.68674009</v>
      </c>
    </row>
    <row r="20" spans="1:18" ht="15">
      <c r="A20" s="49">
        <v>1988</v>
      </c>
      <c r="B20" s="73">
        <v>34.02341158</v>
      </c>
      <c r="C20" s="74">
        <v>5968.24271186</v>
      </c>
      <c r="D20" s="75">
        <v>18363.82372881</v>
      </c>
      <c r="E20" s="73">
        <v>19.52018071</v>
      </c>
      <c r="F20" s="74">
        <v>12900.58616949</v>
      </c>
      <c r="G20" s="75">
        <v>21567.92838983</v>
      </c>
      <c r="H20" s="73">
        <v>5.89453305</v>
      </c>
      <c r="I20" s="74">
        <v>14840.26505085</v>
      </c>
      <c r="J20" s="74">
        <v>25342.07674576</v>
      </c>
      <c r="R20" s="81"/>
    </row>
    <row r="21" spans="1:10" ht="15">
      <c r="A21" s="49">
        <v>1989</v>
      </c>
      <c r="B21" s="73">
        <v>31.1877197</v>
      </c>
      <c r="C21" s="74">
        <v>6275.10797744</v>
      </c>
      <c r="D21" s="75">
        <v>19154.53974214</v>
      </c>
      <c r="E21" s="73">
        <v>19.88486195</v>
      </c>
      <c r="F21" s="74">
        <v>11884.5088477</v>
      </c>
      <c r="G21" s="75">
        <v>20775.15458501</v>
      </c>
      <c r="H21" s="73">
        <v>5.54180625</v>
      </c>
      <c r="I21" s="74">
        <v>14766.51133763</v>
      </c>
      <c r="J21" s="74">
        <v>26081.71328767</v>
      </c>
    </row>
    <row r="22" spans="1:10" ht="15">
      <c r="A22" s="49">
        <v>1990</v>
      </c>
      <c r="B22" s="73">
        <v>31.34975184</v>
      </c>
      <c r="C22" s="74">
        <v>7070.53747498</v>
      </c>
      <c r="D22" s="75">
        <v>18779.75762125</v>
      </c>
      <c r="E22" s="73">
        <v>19.90254717</v>
      </c>
      <c r="F22" s="74">
        <v>12033.29368745</v>
      </c>
      <c r="G22" s="75">
        <v>20011.75837567</v>
      </c>
      <c r="H22" s="73">
        <v>7.08577421</v>
      </c>
      <c r="I22" s="74">
        <v>13437.32275597</v>
      </c>
      <c r="J22" s="74">
        <v>25147.4117321</v>
      </c>
    </row>
    <row r="23" spans="1:10" ht="15">
      <c r="A23" s="49">
        <v>1991</v>
      </c>
      <c r="B23" s="73">
        <v>34.57822005</v>
      </c>
      <c r="C23" s="74">
        <v>5477.07794118</v>
      </c>
      <c r="D23" s="75">
        <v>18163.98211765</v>
      </c>
      <c r="E23" s="73">
        <v>19.86972131</v>
      </c>
      <c r="F23" s="74">
        <v>12945.82058824</v>
      </c>
      <c r="G23" s="75">
        <v>20801.27813235</v>
      </c>
      <c r="H23" s="73">
        <v>6.0248098</v>
      </c>
      <c r="I23" s="74">
        <v>14046.21533824</v>
      </c>
      <c r="J23" s="74">
        <v>23236.08823529</v>
      </c>
    </row>
    <row r="24" spans="1:10" ht="15">
      <c r="A24" s="49">
        <v>1992</v>
      </c>
      <c r="B24" s="73">
        <v>35.93073816</v>
      </c>
      <c r="C24" s="74">
        <v>6327.3</v>
      </c>
      <c r="D24" s="75">
        <v>18441.745</v>
      </c>
      <c r="E24" s="73">
        <v>21.47270907</v>
      </c>
      <c r="F24" s="74">
        <v>12102.37</v>
      </c>
      <c r="G24" s="75">
        <v>20930</v>
      </c>
      <c r="H24" s="73">
        <v>4.20796801</v>
      </c>
      <c r="I24" s="74">
        <v>12717.39</v>
      </c>
      <c r="J24" s="74">
        <v>23235.52</v>
      </c>
    </row>
    <row r="25" spans="1:10" ht="15">
      <c r="A25" s="49">
        <v>1993</v>
      </c>
      <c r="B25" s="73">
        <v>35.32857742</v>
      </c>
      <c r="C25" s="74">
        <v>5852.51501385</v>
      </c>
      <c r="D25" s="75">
        <v>18300.0516205</v>
      </c>
      <c r="E25" s="73">
        <v>20.02895758</v>
      </c>
      <c r="F25" s="74">
        <v>14434.32789474</v>
      </c>
      <c r="G25" s="75">
        <v>21884.40443213</v>
      </c>
      <c r="H25" s="73">
        <v>5.84277192</v>
      </c>
      <c r="I25" s="74">
        <v>13638.67347645</v>
      </c>
      <c r="J25" s="74">
        <v>25998.67246537</v>
      </c>
    </row>
    <row r="26" spans="1:10" ht="15">
      <c r="A26" s="49">
        <v>1994</v>
      </c>
      <c r="B26" s="73">
        <v>33.94820912</v>
      </c>
      <c r="C26" s="74">
        <v>5783.36367568</v>
      </c>
      <c r="D26" s="75">
        <v>19064.35810811</v>
      </c>
      <c r="E26" s="73">
        <v>16.61464288</v>
      </c>
      <c r="F26" s="74">
        <v>15251.48648649</v>
      </c>
      <c r="G26" s="75">
        <v>23209.71213514</v>
      </c>
      <c r="H26" s="73">
        <v>4.89391348</v>
      </c>
      <c r="I26" s="74">
        <v>12673.98527027</v>
      </c>
      <c r="J26" s="74">
        <v>25184.77963514</v>
      </c>
    </row>
    <row r="27" spans="1:10" ht="15">
      <c r="A27" s="49">
        <v>1995</v>
      </c>
      <c r="B27" s="73">
        <v>33.26342229</v>
      </c>
      <c r="C27" s="74">
        <v>5328.51934426</v>
      </c>
      <c r="D27" s="75">
        <v>18313.82495738</v>
      </c>
      <c r="E27" s="73">
        <v>16.0143628</v>
      </c>
      <c r="F27" s="74">
        <v>13672.83262295</v>
      </c>
      <c r="G27" s="75">
        <v>23020.68371148</v>
      </c>
      <c r="H27" s="73">
        <v>4.89194936</v>
      </c>
      <c r="I27" s="74">
        <v>11927.00246557</v>
      </c>
      <c r="J27" s="74">
        <v>23475.088</v>
      </c>
    </row>
    <row r="28" spans="1:10" ht="15">
      <c r="A28" s="49">
        <v>1996</v>
      </c>
      <c r="B28" s="73">
        <v>35.27206617</v>
      </c>
      <c r="C28" s="74">
        <v>6784.62425016</v>
      </c>
      <c r="D28" s="75">
        <v>19878.5169113</v>
      </c>
      <c r="E28" s="73">
        <v>14.60561717</v>
      </c>
      <c r="F28" s="74">
        <v>14404.72239949</v>
      </c>
      <c r="G28" s="75">
        <v>23746.18487556</v>
      </c>
      <c r="H28" s="73">
        <v>3.86005062</v>
      </c>
      <c r="I28" s="74">
        <v>15816.38519464</v>
      </c>
      <c r="J28" s="74">
        <v>26317.42782387</v>
      </c>
    </row>
    <row r="29" spans="1:10" ht="15">
      <c r="A29" s="49">
        <v>1997</v>
      </c>
      <c r="B29" s="73">
        <v>33.81856046</v>
      </c>
      <c r="C29" s="74">
        <v>6336.55021834</v>
      </c>
      <c r="D29" s="75">
        <v>19665.83563319</v>
      </c>
      <c r="E29" s="73">
        <v>14.85675618</v>
      </c>
      <c r="F29" s="74">
        <v>12673.10043668</v>
      </c>
      <c r="G29" s="75">
        <v>22337.04358079</v>
      </c>
      <c r="H29" s="73">
        <v>4.58282734</v>
      </c>
      <c r="I29" s="74">
        <v>16458.13310044</v>
      </c>
      <c r="J29" s="74">
        <v>27986.430131</v>
      </c>
    </row>
    <row r="30" spans="1:10" ht="15">
      <c r="A30" s="49">
        <v>1998</v>
      </c>
      <c r="B30" s="73">
        <v>33.05881852</v>
      </c>
      <c r="C30" s="74">
        <v>6248.20652761</v>
      </c>
      <c r="D30" s="75">
        <v>19155.90445399</v>
      </c>
      <c r="E30" s="73">
        <v>16.54969843</v>
      </c>
      <c r="F30" s="74">
        <v>13294.05644172</v>
      </c>
      <c r="G30" s="75">
        <v>22329.86042945</v>
      </c>
      <c r="H30" s="73">
        <v>4.80995877</v>
      </c>
      <c r="I30" s="74">
        <v>20633.48343558</v>
      </c>
      <c r="J30" s="74">
        <v>30914.91281595</v>
      </c>
    </row>
    <row r="31" spans="1:10" ht="15">
      <c r="A31" s="49">
        <v>1999</v>
      </c>
      <c r="B31" s="73">
        <v>36.88281536</v>
      </c>
      <c r="C31" s="74">
        <v>6844.99927798</v>
      </c>
      <c r="D31" s="75">
        <v>20241.64072202</v>
      </c>
      <c r="E31" s="73">
        <v>15.65196168</v>
      </c>
      <c r="F31" s="74">
        <v>13315.1533574</v>
      </c>
      <c r="G31" s="75">
        <v>23110.02137184</v>
      </c>
      <c r="H31" s="73">
        <v>3.75565364</v>
      </c>
      <c r="I31" s="74">
        <v>14667.85559567</v>
      </c>
      <c r="J31" s="74">
        <v>25826.96999398</v>
      </c>
    </row>
    <row r="32" spans="1:10" ht="15">
      <c r="A32" s="49">
        <v>2000</v>
      </c>
      <c r="B32" s="73">
        <v>33.42543234</v>
      </c>
      <c r="C32" s="74">
        <v>6991.62111369</v>
      </c>
      <c r="D32" s="75">
        <v>19994.85802204</v>
      </c>
      <c r="E32" s="73">
        <v>16.332098</v>
      </c>
      <c r="F32" s="74">
        <v>11783.63109049</v>
      </c>
      <c r="G32" s="75">
        <v>22553.86990719</v>
      </c>
      <c r="H32" s="73">
        <v>4.13440374</v>
      </c>
      <c r="I32" s="74">
        <v>14399.59719258</v>
      </c>
      <c r="J32" s="74">
        <v>26176.02717517</v>
      </c>
    </row>
    <row r="33" spans="1:10" ht="15">
      <c r="A33" s="49">
        <v>2001</v>
      </c>
      <c r="B33" s="73">
        <v>32.83449996</v>
      </c>
      <c r="C33" s="74">
        <v>7328.35639326</v>
      </c>
      <c r="D33" s="75">
        <v>20710.62755056</v>
      </c>
      <c r="E33" s="73">
        <v>18.58702969</v>
      </c>
      <c r="F33" s="74">
        <v>11443.34453933</v>
      </c>
      <c r="G33" s="75">
        <v>21304.0988764</v>
      </c>
      <c r="H33" s="73">
        <v>4.48908412</v>
      </c>
      <c r="I33" s="74">
        <v>16738.93483146</v>
      </c>
      <c r="J33" s="74">
        <v>27467.07033708</v>
      </c>
    </row>
    <row r="34" spans="1:10" ht="15">
      <c r="A34" s="49">
        <v>2002</v>
      </c>
      <c r="B34" s="73">
        <v>33.95742815</v>
      </c>
      <c r="C34" s="74">
        <v>6271.03143969</v>
      </c>
      <c r="D34" s="75">
        <v>20145.59439689</v>
      </c>
      <c r="E34" s="73">
        <v>16.99273446</v>
      </c>
      <c r="F34" s="74">
        <v>13550.84824903</v>
      </c>
      <c r="G34" s="75">
        <v>22991.27252918</v>
      </c>
      <c r="H34" s="73">
        <v>3.76981282</v>
      </c>
      <c r="I34" s="74">
        <v>13550.84824903</v>
      </c>
      <c r="J34" s="74">
        <v>25405.33105058</v>
      </c>
    </row>
    <row r="35" spans="1:10" ht="15">
      <c r="A35" s="49">
        <v>2003</v>
      </c>
      <c r="B35" s="73">
        <v>33.93683802</v>
      </c>
      <c r="C35" s="74">
        <v>7210.32496462</v>
      </c>
      <c r="D35" s="75">
        <v>20380.10393032</v>
      </c>
      <c r="E35" s="73">
        <v>14.13296689</v>
      </c>
      <c r="F35" s="74">
        <v>14007.78878606</v>
      </c>
      <c r="G35" s="75">
        <v>22827.78070768</v>
      </c>
      <c r="H35" s="73">
        <v>4.10579069</v>
      </c>
      <c r="I35" s="74">
        <v>17423.72324442</v>
      </c>
      <c r="J35" s="74">
        <v>29175.52078389</v>
      </c>
    </row>
    <row r="36" spans="1:10" ht="15">
      <c r="A36" s="49">
        <v>2004</v>
      </c>
      <c r="B36" s="73">
        <v>33.17461011</v>
      </c>
      <c r="C36" s="74">
        <v>6318.31217712</v>
      </c>
      <c r="D36" s="75">
        <v>19527.27328413</v>
      </c>
      <c r="E36" s="73">
        <v>15.2727105</v>
      </c>
      <c r="F36" s="74">
        <v>14605.89114391</v>
      </c>
      <c r="G36" s="75">
        <v>23939.38280443</v>
      </c>
      <c r="H36" s="73">
        <v>3.27591193</v>
      </c>
      <c r="I36" s="74">
        <v>15620.86671587</v>
      </c>
      <c r="J36" s="74">
        <v>27783.91512915</v>
      </c>
    </row>
    <row r="37" spans="1:10" ht="15">
      <c r="A37" s="49">
        <v>2005</v>
      </c>
      <c r="B37" s="73">
        <v>33.50443998</v>
      </c>
      <c r="C37" s="74">
        <v>6963.14652956</v>
      </c>
      <c r="D37" s="75">
        <v>21017.09727506</v>
      </c>
      <c r="E37" s="73">
        <v>16.77205114</v>
      </c>
      <c r="F37" s="74">
        <v>13959.36800514</v>
      </c>
      <c r="G37" s="75">
        <v>24228.26834961</v>
      </c>
      <c r="H37" s="73">
        <v>3.67123681</v>
      </c>
      <c r="I37" s="74">
        <v>16015.81728021</v>
      </c>
      <c r="J37" s="74">
        <v>25376.02700257</v>
      </c>
    </row>
    <row r="38" spans="1:10" ht="15">
      <c r="A38" s="49">
        <v>2006</v>
      </c>
      <c r="B38" s="73">
        <v>32.6792274</v>
      </c>
      <c r="C38" s="74">
        <v>6341.13060621</v>
      </c>
      <c r="D38" s="75">
        <v>20144.77070478</v>
      </c>
      <c r="E38" s="73">
        <v>17.32530432</v>
      </c>
      <c r="F38" s="74">
        <v>12215.02000986</v>
      </c>
      <c r="G38" s="75">
        <v>22033.760138</v>
      </c>
      <c r="H38" s="73">
        <v>3.36453531</v>
      </c>
      <c r="I38" s="74">
        <v>13296.34965007</v>
      </c>
      <c r="J38" s="74">
        <v>27565.0059931</v>
      </c>
    </row>
    <row r="39" spans="1:10" ht="15">
      <c r="A39" s="49">
        <v>2007</v>
      </c>
      <c r="B39" s="73">
        <v>33.82901641</v>
      </c>
      <c r="C39" s="74">
        <v>6500.21118108</v>
      </c>
      <c r="D39" s="75">
        <v>20560.16796575</v>
      </c>
      <c r="E39" s="73">
        <v>15.61238397</v>
      </c>
      <c r="F39" s="74">
        <v>13975.45403932</v>
      </c>
      <c r="G39" s="75">
        <v>24616.29974274</v>
      </c>
      <c r="H39" s="73">
        <v>2.94043889</v>
      </c>
      <c r="I39" s="74">
        <v>16120.52372907</v>
      </c>
      <c r="J39" s="74">
        <v>30138.22914107</v>
      </c>
    </row>
    <row r="40" spans="1:10" ht="15">
      <c r="A40" s="49">
        <v>2008</v>
      </c>
      <c r="B40" s="73">
        <v>34.04256606</v>
      </c>
      <c r="C40" s="74">
        <v>6808.33215273</v>
      </c>
      <c r="D40" s="75">
        <v>21086.22992939</v>
      </c>
      <c r="E40" s="73">
        <v>16.68020754</v>
      </c>
      <c r="F40" s="74">
        <v>13028.67198318</v>
      </c>
      <c r="G40" s="75">
        <v>23896.21429061</v>
      </c>
      <c r="H40" s="73">
        <v>3.48049232</v>
      </c>
      <c r="I40" s="74">
        <v>12224.05091059</v>
      </c>
      <c r="J40" s="74">
        <v>22856.3962891</v>
      </c>
    </row>
    <row r="41" spans="1:10" ht="15">
      <c r="A41" s="49">
        <v>2009</v>
      </c>
      <c r="B41" s="73">
        <v>31.73467563</v>
      </c>
      <c r="C41" s="74">
        <v>6687.11353637</v>
      </c>
      <c r="D41" s="75">
        <v>21115.16272665</v>
      </c>
      <c r="E41" s="73">
        <v>15.64342137</v>
      </c>
      <c r="F41" s="74">
        <v>13606.54932705</v>
      </c>
      <c r="G41" s="75">
        <v>24901.38757401</v>
      </c>
      <c r="H41" s="73">
        <v>3.68729895</v>
      </c>
      <c r="I41" s="74">
        <v>13298.87931458</v>
      </c>
      <c r="J41" s="74">
        <v>24882.55063447</v>
      </c>
    </row>
    <row r="42" spans="1:10" ht="15">
      <c r="A42" s="49">
        <v>2010</v>
      </c>
      <c r="B42" s="73">
        <v>31.81686663</v>
      </c>
      <c r="C42" s="74">
        <v>6437.21676416</v>
      </c>
      <c r="D42" s="75">
        <v>21081.47066731</v>
      </c>
      <c r="E42" s="73">
        <v>17.06183173</v>
      </c>
      <c r="F42" s="74">
        <v>13881.02533893</v>
      </c>
      <c r="G42" s="75">
        <v>25865.88853256</v>
      </c>
      <c r="H42" s="73">
        <v>3.05258527</v>
      </c>
      <c r="I42" s="74">
        <v>15223.14775308</v>
      </c>
      <c r="J42" s="74">
        <v>26319.47620031</v>
      </c>
    </row>
    <row r="43" spans="1:10" ht="15">
      <c r="A43" s="53">
        <v>2011</v>
      </c>
      <c r="B43" s="76">
        <v>32.15546371</v>
      </c>
      <c r="C43" s="77">
        <v>6444</v>
      </c>
      <c r="D43" s="78">
        <v>21852</v>
      </c>
      <c r="E43" s="76">
        <v>17.19700062</v>
      </c>
      <c r="F43" s="77">
        <v>13992</v>
      </c>
      <c r="G43" s="78">
        <v>23771</v>
      </c>
      <c r="H43" s="76">
        <v>3.94482998</v>
      </c>
      <c r="I43" s="77">
        <v>14152</v>
      </c>
      <c r="J43" s="77">
        <v>26771</v>
      </c>
    </row>
    <row r="44" spans="1:10" ht="15">
      <c r="A44" s="160" t="s">
        <v>131</v>
      </c>
      <c r="B44" s="160"/>
      <c r="C44" s="160"/>
      <c r="D44" s="160"/>
      <c r="E44" s="160"/>
      <c r="F44" s="160"/>
      <c r="G44" s="160"/>
      <c r="H44" s="160"/>
      <c r="I44" s="160"/>
      <c r="J44" s="160"/>
    </row>
    <row r="45" spans="1:10" ht="36" customHeight="1">
      <c r="A45" s="164" t="s">
        <v>790</v>
      </c>
      <c r="B45" s="164"/>
      <c r="C45" s="164"/>
      <c r="D45" s="164"/>
      <c r="E45" s="164"/>
      <c r="F45" s="164"/>
      <c r="G45" s="164"/>
      <c r="H45" s="164"/>
      <c r="I45" s="164"/>
      <c r="J45" s="164"/>
    </row>
    <row r="46" spans="1:10" ht="17.25">
      <c r="A46" s="164" t="s">
        <v>132</v>
      </c>
      <c r="B46" s="164"/>
      <c r="C46" s="164"/>
      <c r="D46" s="164"/>
      <c r="E46" s="164"/>
      <c r="F46" s="164"/>
      <c r="G46" s="164"/>
      <c r="H46" s="164"/>
      <c r="I46" s="164"/>
      <c r="J46" s="164"/>
    </row>
    <row r="47" spans="1:10" ht="15">
      <c r="A47" s="155" t="s">
        <v>98</v>
      </c>
      <c r="B47" s="155"/>
      <c r="C47" s="155"/>
      <c r="D47" s="155"/>
      <c r="E47" s="155"/>
      <c r="F47" s="155"/>
      <c r="G47" s="155"/>
      <c r="H47" s="155"/>
      <c r="I47" s="155"/>
      <c r="J47" s="155"/>
    </row>
  </sheetData>
  <sheetProtection/>
  <mergeCells count="9">
    <mergeCell ref="A47:J47"/>
    <mergeCell ref="C5:D5"/>
    <mergeCell ref="F5:G5"/>
    <mergeCell ref="I5:J5"/>
    <mergeCell ref="A2:J2"/>
    <mergeCell ref="A3:J3"/>
    <mergeCell ref="A44:J44"/>
    <mergeCell ref="A45:J45"/>
    <mergeCell ref="A46:J46"/>
  </mergeCells>
  <printOptions/>
  <pageMargins left="0.7" right="0.7" top="0.75" bottom="0.75" header="0.3" footer="0.3"/>
  <pageSetup fitToHeight="1" fitToWidth="1" horizontalDpi="600" verticalDpi="600" orientation="portrait" scale="75"/>
</worksheet>
</file>

<file path=xl/worksheets/sheet19.xml><?xml version="1.0" encoding="utf-8"?>
<worksheet xmlns="http://schemas.openxmlformats.org/spreadsheetml/2006/main" xmlns:r="http://schemas.openxmlformats.org/officeDocument/2006/relationships">
  <sheetPr>
    <pageSetUpPr fitToPage="1"/>
  </sheetPr>
  <dimension ref="A1:J47"/>
  <sheetViews>
    <sheetView zoomScaleSheetLayoutView="100" zoomScalePageLayoutView="0" workbookViewId="0" topLeftCell="A34">
      <selection activeCell="A47" sqref="A47:J47"/>
    </sheetView>
  </sheetViews>
  <sheetFormatPr defaultColWidth="8.57421875" defaultRowHeight="15"/>
  <cols>
    <col min="1" max="1" width="9.57421875" style="31" customWidth="1"/>
    <col min="2" max="2" width="13.00390625" style="31" customWidth="1"/>
    <col min="3" max="3" width="9.57421875" style="31" customWidth="1"/>
    <col min="4" max="4" width="14.00390625" style="60" bestFit="1" customWidth="1"/>
    <col min="5" max="5" width="13.00390625" style="31" customWidth="1"/>
    <col min="6" max="6" width="10.421875" style="31" bestFit="1" customWidth="1"/>
    <col min="7" max="7" width="14.00390625" style="60" bestFit="1" customWidth="1"/>
    <col min="8" max="8" width="13.00390625" style="31" customWidth="1"/>
    <col min="9" max="9" width="10.421875" style="31" bestFit="1" customWidth="1"/>
    <col min="10" max="10" width="14.00390625" style="61" bestFit="1" customWidth="1"/>
    <col min="11" max="16384" width="8.57421875" style="31" customWidth="1"/>
  </cols>
  <sheetData>
    <row r="1" spans="1:4" ht="15">
      <c r="A1" s="2" t="s">
        <v>47</v>
      </c>
      <c r="B1" s="2"/>
      <c r="C1" s="2"/>
      <c r="D1" s="3"/>
    </row>
    <row r="2" spans="1:10" ht="15" customHeight="1">
      <c r="A2" s="171" t="s">
        <v>194</v>
      </c>
      <c r="B2" s="171"/>
      <c r="C2" s="171"/>
      <c r="D2" s="171"/>
      <c r="E2" s="171"/>
      <c r="F2" s="171"/>
      <c r="G2" s="171"/>
      <c r="H2" s="171"/>
      <c r="I2" s="171"/>
      <c r="J2" s="171"/>
    </row>
    <row r="3" spans="1:10" ht="15" customHeight="1">
      <c r="A3" s="165" t="s">
        <v>195</v>
      </c>
      <c r="B3" s="165"/>
      <c r="C3" s="165"/>
      <c r="D3" s="165"/>
      <c r="E3" s="165"/>
      <c r="F3" s="165"/>
      <c r="G3" s="165"/>
      <c r="H3" s="165"/>
      <c r="I3" s="165"/>
      <c r="J3" s="165"/>
    </row>
    <row r="4" spans="1:10" ht="30">
      <c r="A4" s="80"/>
      <c r="B4" s="62" t="s">
        <v>14</v>
      </c>
      <c r="C4" s="63"/>
      <c r="D4" s="64"/>
      <c r="E4" s="62" t="s">
        <v>8</v>
      </c>
      <c r="F4" s="63"/>
      <c r="G4" s="65"/>
      <c r="H4" s="63" t="s">
        <v>15</v>
      </c>
      <c r="I4" s="63"/>
      <c r="J4" s="66"/>
    </row>
    <row r="5" spans="1:10" ht="15">
      <c r="A5" s="49"/>
      <c r="B5" s="67"/>
      <c r="C5" s="162" t="s">
        <v>9</v>
      </c>
      <c r="D5" s="166"/>
      <c r="E5" s="67"/>
      <c r="F5" s="167" t="s">
        <v>9</v>
      </c>
      <c r="G5" s="168"/>
      <c r="H5" s="68"/>
      <c r="I5" s="167" t="s">
        <v>9</v>
      </c>
      <c r="J5" s="169"/>
    </row>
    <row r="6" spans="1:10" ht="45">
      <c r="A6" s="69" t="s">
        <v>0</v>
      </c>
      <c r="B6" s="70" t="s">
        <v>10</v>
      </c>
      <c r="C6" s="71" t="s">
        <v>11</v>
      </c>
      <c r="D6" s="72" t="s">
        <v>12</v>
      </c>
      <c r="E6" s="70" t="s">
        <v>10</v>
      </c>
      <c r="F6" s="71" t="s">
        <v>11</v>
      </c>
      <c r="G6" s="72" t="s">
        <v>12</v>
      </c>
      <c r="H6" s="70" t="s">
        <v>10</v>
      </c>
      <c r="I6" s="71" t="s">
        <v>11</v>
      </c>
      <c r="J6" s="94" t="s">
        <v>12</v>
      </c>
    </row>
    <row r="7" spans="1:10" ht="15">
      <c r="A7" s="49">
        <v>1975</v>
      </c>
      <c r="B7" s="25">
        <f>27.41947852/100</f>
        <v>0.27419478519999996</v>
      </c>
      <c r="C7" s="11">
        <v>8561.4333209</v>
      </c>
      <c r="D7" s="12">
        <v>19262.17216418</v>
      </c>
      <c r="E7" s="25">
        <f>30.77245236/100</f>
        <v>0.30772452359999997</v>
      </c>
      <c r="F7" s="11">
        <v>16844.92537313</v>
      </c>
      <c r="G7" s="12">
        <v>24543.05626866</v>
      </c>
      <c r="H7" s="25">
        <f>6.12428944/100</f>
        <v>0.0612428944</v>
      </c>
      <c r="I7" s="11">
        <v>17889.31074627</v>
      </c>
      <c r="J7" s="11">
        <v>30221.90173507</v>
      </c>
    </row>
    <row r="8" spans="1:10" ht="15">
      <c r="A8" s="49">
        <v>1976</v>
      </c>
      <c r="B8" s="73">
        <v>31.97616202</v>
      </c>
      <c r="C8" s="74">
        <v>8742.75352113</v>
      </c>
      <c r="D8" s="75">
        <v>18876.39964789</v>
      </c>
      <c r="E8" s="73">
        <v>29.58381482</v>
      </c>
      <c r="F8" s="74">
        <v>17088.10915493</v>
      </c>
      <c r="G8" s="75">
        <v>24801.60214789</v>
      </c>
      <c r="H8" s="73">
        <v>5.95459177</v>
      </c>
      <c r="I8" s="74">
        <v>20883.25897887</v>
      </c>
      <c r="J8" s="74">
        <v>27792.02125</v>
      </c>
    </row>
    <row r="9" spans="1:10" ht="15">
      <c r="A9" s="49">
        <v>1977</v>
      </c>
      <c r="B9" s="73">
        <v>27.59572246</v>
      </c>
      <c r="C9" s="74">
        <v>9757.73522241</v>
      </c>
      <c r="D9" s="75">
        <v>20660.81436573</v>
      </c>
      <c r="E9" s="73">
        <v>30.88953825</v>
      </c>
      <c r="F9" s="74">
        <v>17191.31476112</v>
      </c>
      <c r="G9" s="75">
        <v>25844.61120264</v>
      </c>
      <c r="H9" s="73">
        <v>7.53739661</v>
      </c>
      <c r="I9" s="74">
        <v>17767.70537068</v>
      </c>
      <c r="J9" s="74">
        <v>29968.59304778</v>
      </c>
    </row>
    <row r="10" spans="1:10" ht="15">
      <c r="A10" s="49">
        <v>1978</v>
      </c>
      <c r="B10" s="73">
        <v>26.65049192</v>
      </c>
      <c r="C10" s="74">
        <v>9693.58282209</v>
      </c>
      <c r="D10" s="75">
        <v>19724.71004601</v>
      </c>
      <c r="E10" s="73">
        <v>31.88315932</v>
      </c>
      <c r="F10" s="74">
        <v>14304.95865031</v>
      </c>
      <c r="G10" s="75">
        <v>24510.91656442</v>
      </c>
      <c r="H10" s="73">
        <v>4.84486326</v>
      </c>
      <c r="I10" s="74">
        <v>15392.02472393</v>
      </c>
      <c r="J10" s="74">
        <v>28291.41386503</v>
      </c>
    </row>
    <row r="11" spans="1:10" ht="15">
      <c r="A11" s="49">
        <v>1979</v>
      </c>
      <c r="B11" s="73">
        <v>24.99248235</v>
      </c>
      <c r="C11" s="74">
        <v>7867.48879668</v>
      </c>
      <c r="D11" s="75">
        <v>18107.71230982</v>
      </c>
      <c r="E11" s="73">
        <v>32.63075992</v>
      </c>
      <c r="F11" s="74">
        <v>14941.98467497</v>
      </c>
      <c r="G11" s="75">
        <v>23106.0653112</v>
      </c>
      <c r="H11" s="73">
        <v>6.47185786</v>
      </c>
      <c r="I11" s="74">
        <v>15734.97759336</v>
      </c>
      <c r="J11" s="74">
        <v>26068.86168741</v>
      </c>
    </row>
    <row r="12" spans="1:10" ht="15">
      <c r="A12" s="49">
        <v>1980</v>
      </c>
      <c r="B12" s="73">
        <v>25.31762075</v>
      </c>
      <c r="C12" s="74">
        <v>7860.69359129</v>
      </c>
      <c r="D12" s="75">
        <v>18035.92474002</v>
      </c>
      <c r="E12" s="73">
        <v>34.77940186</v>
      </c>
      <c r="F12" s="74">
        <v>14056.44860943</v>
      </c>
      <c r="G12" s="75">
        <v>22654.08222491</v>
      </c>
      <c r="H12" s="73">
        <v>7.6115997</v>
      </c>
      <c r="I12" s="74">
        <v>17653.80769045</v>
      </c>
      <c r="J12" s="74">
        <v>29968.89431681</v>
      </c>
    </row>
    <row r="13" spans="1:10" ht="15">
      <c r="A13" s="49">
        <v>1981</v>
      </c>
      <c r="B13" s="73">
        <v>25.39555872</v>
      </c>
      <c r="C13" s="74">
        <v>8520.63178808</v>
      </c>
      <c r="D13" s="75">
        <v>19031.90240618</v>
      </c>
      <c r="E13" s="73">
        <v>37.50711603</v>
      </c>
      <c r="F13" s="74">
        <v>13189.5393819</v>
      </c>
      <c r="G13" s="75">
        <v>22597.11412804</v>
      </c>
      <c r="H13" s="73">
        <v>5.73384785</v>
      </c>
      <c r="I13" s="74">
        <v>19791.78331126</v>
      </c>
      <c r="J13" s="74">
        <v>25918.16739514</v>
      </c>
    </row>
    <row r="14" spans="1:10" ht="15">
      <c r="A14" s="49">
        <v>1982</v>
      </c>
      <c r="B14" s="73">
        <v>25.76268375</v>
      </c>
      <c r="C14" s="74">
        <v>6981.09278351</v>
      </c>
      <c r="D14" s="75">
        <v>19070.01845361</v>
      </c>
      <c r="E14" s="73">
        <v>37.70874635</v>
      </c>
      <c r="F14" s="74">
        <v>13850.48808247</v>
      </c>
      <c r="G14" s="75">
        <v>23496.03127835</v>
      </c>
      <c r="H14" s="73">
        <v>3.73753739</v>
      </c>
      <c r="I14" s="74">
        <v>12782.3808866</v>
      </c>
      <c r="J14" s="74">
        <v>22776.97872165</v>
      </c>
    </row>
    <row r="15" spans="1:10" ht="15">
      <c r="A15" s="49">
        <v>1983</v>
      </c>
      <c r="B15" s="73">
        <v>24.79349237</v>
      </c>
      <c r="C15" s="74">
        <v>7899.13571859</v>
      </c>
      <c r="D15" s="75">
        <v>19764.85351759</v>
      </c>
      <c r="E15" s="73">
        <v>38.00812405</v>
      </c>
      <c r="F15" s="74">
        <v>16447.08040201</v>
      </c>
      <c r="G15" s="75">
        <v>25941.01577889</v>
      </c>
      <c r="H15" s="73">
        <v>6.8806156</v>
      </c>
      <c r="I15" s="74">
        <v>13611.37688442</v>
      </c>
      <c r="J15" s="74">
        <v>24764.7659598</v>
      </c>
    </row>
    <row r="16" spans="1:10" ht="15">
      <c r="A16" s="49">
        <v>1984</v>
      </c>
      <c r="B16" s="73">
        <v>26.20888399</v>
      </c>
      <c r="C16" s="74">
        <v>8253.98094503</v>
      </c>
      <c r="D16" s="75">
        <v>20848.26727097</v>
      </c>
      <c r="E16" s="73">
        <v>35.72893506</v>
      </c>
      <c r="F16" s="74">
        <v>15476.21427194</v>
      </c>
      <c r="G16" s="75">
        <v>26007.00536162</v>
      </c>
      <c r="H16" s="73">
        <v>7.27417334</v>
      </c>
      <c r="I16" s="74">
        <v>17570.18306654</v>
      </c>
      <c r="J16" s="74">
        <v>29230.67249759</v>
      </c>
    </row>
    <row r="17" spans="1:10" ht="15">
      <c r="A17" s="49">
        <v>1985</v>
      </c>
      <c r="B17" s="73">
        <v>28.65438115</v>
      </c>
      <c r="C17" s="74">
        <v>7656.92657993</v>
      </c>
      <c r="D17" s="75">
        <v>19735.99048327</v>
      </c>
      <c r="E17" s="73">
        <v>34.94371951</v>
      </c>
      <c r="F17" s="74">
        <v>16094.23033457</v>
      </c>
      <c r="G17" s="75">
        <v>26205.56899628</v>
      </c>
      <c r="H17" s="73">
        <v>7.25195671</v>
      </c>
      <c r="I17" s="74">
        <v>16834.74953532</v>
      </c>
      <c r="J17" s="74">
        <v>28504.74475836</v>
      </c>
    </row>
    <row r="18" spans="1:10" ht="15">
      <c r="A18" s="49">
        <v>1986</v>
      </c>
      <c r="B18" s="73">
        <v>29.54971944</v>
      </c>
      <c r="C18" s="74">
        <v>7330.29618265</v>
      </c>
      <c r="D18" s="75">
        <v>19583.18721461</v>
      </c>
      <c r="E18" s="73">
        <v>32.44011376</v>
      </c>
      <c r="F18" s="74">
        <v>15118.22052968</v>
      </c>
      <c r="G18" s="75">
        <v>24963.41022831</v>
      </c>
      <c r="H18" s="73">
        <v>6.58427982</v>
      </c>
      <c r="I18" s="74">
        <v>15518.12982648</v>
      </c>
      <c r="J18" s="74">
        <v>29042.89733333</v>
      </c>
    </row>
    <row r="19" spans="1:10" ht="15">
      <c r="A19" s="49">
        <v>1987</v>
      </c>
      <c r="B19" s="73">
        <v>27.70282903</v>
      </c>
      <c r="C19" s="74">
        <v>9001.03763877</v>
      </c>
      <c r="D19" s="75">
        <v>21549.98759471</v>
      </c>
      <c r="E19" s="73">
        <v>33.93800224</v>
      </c>
      <c r="F19" s="74">
        <v>16248.00651982</v>
      </c>
      <c r="G19" s="75">
        <v>25831.74500441</v>
      </c>
      <c r="H19" s="73">
        <v>7.18910395</v>
      </c>
      <c r="I19" s="74">
        <v>20384.58590308</v>
      </c>
      <c r="J19" s="74">
        <v>33744.94181498</v>
      </c>
    </row>
    <row r="20" spans="1:10" ht="15">
      <c r="A20" s="49">
        <v>1988</v>
      </c>
      <c r="B20" s="73">
        <v>25.24111695</v>
      </c>
      <c r="C20" s="74">
        <v>8447.35891525</v>
      </c>
      <c r="D20" s="75">
        <v>21012.2314322</v>
      </c>
      <c r="E20" s="73">
        <v>30.15817258</v>
      </c>
      <c r="F20" s="74">
        <v>18306.43677966</v>
      </c>
      <c r="G20" s="75">
        <v>26449.64486441</v>
      </c>
      <c r="H20" s="73">
        <v>8.9695392</v>
      </c>
      <c r="I20" s="74">
        <v>16432.75288983</v>
      </c>
      <c r="J20" s="74">
        <v>27759.98020339</v>
      </c>
    </row>
    <row r="21" spans="1:10" ht="15">
      <c r="A21" s="49">
        <v>1989</v>
      </c>
      <c r="B21" s="73">
        <v>26.00334662</v>
      </c>
      <c r="C21" s="74">
        <v>9756.42875101</v>
      </c>
      <c r="D21" s="75">
        <v>22488.53189363</v>
      </c>
      <c r="E21" s="73">
        <v>30.15498432</v>
      </c>
      <c r="F21" s="74">
        <v>17433.88694601</v>
      </c>
      <c r="G21" s="75">
        <v>26606.45782434</v>
      </c>
      <c r="H21" s="73">
        <v>10.41505692</v>
      </c>
      <c r="I21" s="74">
        <v>14766.51133763</v>
      </c>
      <c r="J21" s="74">
        <v>28600.85083803</v>
      </c>
    </row>
    <row r="22" spans="1:10" ht="15">
      <c r="A22" s="49">
        <v>1990</v>
      </c>
      <c r="B22" s="73">
        <v>32.08334163</v>
      </c>
      <c r="C22" s="74">
        <v>8319.91482679</v>
      </c>
      <c r="D22" s="75">
        <v>21286.33179369</v>
      </c>
      <c r="E22" s="73">
        <v>27.85601742</v>
      </c>
      <c r="F22" s="74">
        <v>15889.16064665</v>
      </c>
      <c r="G22" s="75">
        <v>26064.8960739</v>
      </c>
      <c r="H22" s="73">
        <v>8.44488109</v>
      </c>
      <c r="I22" s="74">
        <v>16681.5334873</v>
      </c>
      <c r="J22" s="74">
        <v>29181.38881447</v>
      </c>
    </row>
    <row r="23" spans="1:10" ht="15">
      <c r="A23" s="49">
        <v>1991</v>
      </c>
      <c r="B23" s="73">
        <v>33.35100697</v>
      </c>
      <c r="C23" s="74">
        <v>10456.23970588</v>
      </c>
      <c r="D23" s="75">
        <v>22849.37333824</v>
      </c>
      <c r="E23" s="73">
        <v>30.39595977</v>
      </c>
      <c r="F23" s="74">
        <v>13739.16702941</v>
      </c>
      <c r="G23" s="75">
        <v>25055.142</v>
      </c>
      <c r="H23" s="73">
        <v>7.80330952</v>
      </c>
      <c r="I23" s="74">
        <v>14439.56911765</v>
      </c>
      <c r="J23" s="74">
        <v>28192.01391176</v>
      </c>
    </row>
    <row r="24" spans="1:10" ht="15">
      <c r="A24" s="49">
        <v>1992</v>
      </c>
      <c r="B24" s="73">
        <v>35.76234643</v>
      </c>
      <c r="C24" s="74">
        <v>10027.08</v>
      </c>
      <c r="D24" s="75">
        <v>21735</v>
      </c>
      <c r="E24" s="73">
        <v>28.42216168</v>
      </c>
      <c r="F24" s="74">
        <v>15295</v>
      </c>
      <c r="G24" s="75">
        <v>25116</v>
      </c>
      <c r="H24" s="73">
        <v>8.1342655</v>
      </c>
      <c r="I24" s="74">
        <v>15443.12</v>
      </c>
      <c r="J24" s="74">
        <v>28389.13</v>
      </c>
    </row>
    <row r="25" spans="1:10" ht="15">
      <c r="A25" s="49">
        <v>1993</v>
      </c>
      <c r="B25" s="73">
        <v>30.95875828</v>
      </c>
      <c r="C25" s="74">
        <v>9379.03047091</v>
      </c>
      <c r="D25" s="75">
        <v>22506.5467867</v>
      </c>
      <c r="E25" s="73">
        <v>30.56987348</v>
      </c>
      <c r="F25" s="74">
        <v>16689.98472299</v>
      </c>
      <c r="G25" s="75">
        <v>25145.18069252</v>
      </c>
      <c r="H25" s="73">
        <v>5.52791905</v>
      </c>
      <c r="I25" s="74">
        <v>16838.48603878</v>
      </c>
      <c r="J25" s="74">
        <v>29501.74034626</v>
      </c>
    </row>
    <row r="26" spans="1:10" ht="15">
      <c r="A26" s="49">
        <v>1994</v>
      </c>
      <c r="B26" s="73">
        <v>33.93862814</v>
      </c>
      <c r="C26" s="74">
        <v>9169.19367568</v>
      </c>
      <c r="D26" s="75">
        <v>22301.48611486</v>
      </c>
      <c r="E26" s="73">
        <v>25.00016544</v>
      </c>
      <c r="F26" s="74">
        <v>15254.53678378</v>
      </c>
      <c r="G26" s="75">
        <v>25340.3447973</v>
      </c>
      <c r="H26" s="73">
        <v>8.12311134</v>
      </c>
      <c r="I26" s="74">
        <v>22474.59048649</v>
      </c>
      <c r="J26" s="74">
        <v>36127.72118919</v>
      </c>
    </row>
    <row r="27" spans="1:10" ht="15">
      <c r="A27" s="49">
        <v>1995</v>
      </c>
      <c r="B27" s="73">
        <v>30.19904483</v>
      </c>
      <c r="C27" s="74">
        <v>8880.86557377</v>
      </c>
      <c r="D27" s="75">
        <v>23891.0085377</v>
      </c>
      <c r="E27" s="73">
        <v>25.81562892</v>
      </c>
      <c r="F27" s="74">
        <v>14706.71339016</v>
      </c>
      <c r="G27" s="75">
        <v>24866.42360656</v>
      </c>
      <c r="H27" s="73">
        <v>6.70793076</v>
      </c>
      <c r="I27" s="74">
        <v>20354.94389508</v>
      </c>
      <c r="J27" s="74">
        <v>32037.72255738</v>
      </c>
    </row>
    <row r="28" spans="1:10" ht="15">
      <c r="A28" s="49">
        <v>1996</v>
      </c>
      <c r="B28" s="73">
        <v>33.01963013</v>
      </c>
      <c r="C28" s="74">
        <v>8902.11844288</v>
      </c>
      <c r="D28" s="75">
        <v>22341.72444161</v>
      </c>
      <c r="E28" s="73">
        <v>25.39366822</v>
      </c>
      <c r="F28" s="74">
        <v>17285.66687939</v>
      </c>
      <c r="G28" s="75">
        <v>26887.85483089</v>
      </c>
      <c r="H28" s="73">
        <v>6.88501424</v>
      </c>
      <c r="I28" s="74">
        <v>19151.07843012</v>
      </c>
      <c r="J28" s="74">
        <v>32295.38761966</v>
      </c>
    </row>
    <row r="29" spans="1:10" ht="15">
      <c r="A29" s="49">
        <v>1997</v>
      </c>
      <c r="B29" s="73">
        <v>27.57528703</v>
      </c>
      <c r="C29" s="74">
        <v>8448.73362445</v>
      </c>
      <c r="D29" s="75">
        <v>22108.92777293</v>
      </c>
      <c r="E29" s="73">
        <v>28.68890506</v>
      </c>
      <c r="F29" s="74">
        <v>16897.46724891</v>
      </c>
      <c r="G29" s="75">
        <v>27776.61991266</v>
      </c>
      <c r="H29" s="73">
        <v>8.73000336</v>
      </c>
      <c r="I29" s="74">
        <v>22453.91772926</v>
      </c>
      <c r="J29" s="74">
        <v>33302.09170306</v>
      </c>
    </row>
    <row r="30" spans="1:10" ht="15">
      <c r="A30" s="49">
        <v>1998</v>
      </c>
      <c r="B30" s="73">
        <v>31.86768246</v>
      </c>
      <c r="C30" s="74">
        <v>9727.51036196</v>
      </c>
      <c r="D30" s="75">
        <v>22883.77944785</v>
      </c>
      <c r="E30" s="73">
        <v>24.66304862</v>
      </c>
      <c r="F30" s="74">
        <v>19941.08466258</v>
      </c>
      <c r="G30" s="75">
        <v>28561.4493865</v>
      </c>
      <c r="H30" s="73">
        <v>8.09919449</v>
      </c>
      <c r="I30" s="74">
        <v>26103.43374233</v>
      </c>
      <c r="J30" s="74">
        <v>37036.4103681</v>
      </c>
    </row>
    <row r="31" spans="1:10" ht="15">
      <c r="A31" s="49">
        <v>1999</v>
      </c>
      <c r="B31" s="73">
        <v>31.73315838</v>
      </c>
      <c r="C31" s="74">
        <v>10135.08077617</v>
      </c>
      <c r="D31" s="75">
        <v>24002.31592058</v>
      </c>
      <c r="E31" s="73">
        <v>24.89382218</v>
      </c>
      <c r="F31" s="74">
        <v>18554.83732852</v>
      </c>
      <c r="G31" s="75">
        <v>28447.49104693</v>
      </c>
      <c r="H31" s="73">
        <v>5.67998211</v>
      </c>
      <c r="I31" s="74">
        <v>21920.97437425</v>
      </c>
      <c r="J31" s="74">
        <v>29735.00281588</v>
      </c>
    </row>
    <row r="32" spans="1:10" ht="15">
      <c r="A32" s="49">
        <v>2000</v>
      </c>
      <c r="B32" s="73">
        <v>27.79085135</v>
      </c>
      <c r="C32" s="74">
        <v>10998.05568445</v>
      </c>
      <c r="D32" s="75">
        <v>24077.8861949</v>
      </c>
      <c r="E32" s="73">
        <v>25.08537772</v>
      </c>
      <c r="F32" s="74">
        <v>15813.63292343</v>
      </c>
      <c r="G32" s="75">
        <v>26900.72048724</v>
      </c>
      <c r="H32" s="73">
        <v>6.50777427</v>
      </c>
      <c r="I32" s="74">
        <v>23096.57158353</v>
      </c>
      <c r="J32" s="74">
        <v>36047.43679814</v>
      </c>
    </row>
    <row r="33" spans="1:10" ht="15">
      <c r="A33" s="49">
        <v>2001</v>
      </c>
      <c r="B33" s="73">
        <v>31.39869237</v>
      </c>
      <c r="C33" s="74">
        <v>10317.27074157</v>
      </c>
      <c r="D33" s="75">
        <v>24347.54157303</v>
      </c>
      <c r="E33" s="73">
        <v>23.53681076</v>
      </c>
      <c r="F33" s="74">
        <v>17012.84467416</v>
      </c>
      <c r="G33" s="75">
        <v>28364.88593258</v>
      </c>
      <c r="H33" s="73">
        <v>6.31003997</v>
      </c>
      <c r="I33" s="74">
        <v>19232.65569101</v>
      </c>
      <c r="J33" s="74">
        <v>32615.56089888</v>
      </c>
    </row>
    <row r="34" spans="1:10" ht="15">
      <c r="A34" s="49">
        <v>2002</v>
      </c>
      <c r="B34" s="73">
        <v>32.21016524</v>
      </c>
      <c r="C34" s="74">
        <v>10388.98365759</v>
      </c>
      <c r="D34" s="75">
        <v>23896.54447471</v>
      </c>
      <c r="E34" s="73">
        <v>21.8063934</v>
      </c>
      <c r="F34" s="74">
        <v>21735.30964981</v>
      </c>
      <c r="G34" s="75">
        <v>30926.04700389</v>
      </c>
      <c r="H34" s="73">
        <v>5.99658776</v>
      </c>
      <c r="I34" s="74">
        <v>21631.1688716</v>
      </c>
      <c r="J34" s="74">
        <v>35096.69696498</v>
      </c>
    </row>
    <row r="35" spans="1:10" ht="15">
      <c r="A35" s="49">
        <v>2003</v>
      </c>
      <c r="B35" s="73">
        <v>30.97704329</v>
      </c>
      <c r="C35" s="74">
        <v>11796.03266195</v>
      </c>
      <c r="D35" s="75">
        <v>26236.34264562</v>
      </c>
      <c r="E35" s="73">
        <v>23.49945295</v>
      </c>
      <c r="F35" s="74">
        <v>19610.90430049</v>
      </c>
      <c r="G35" s="75">
        <v>30104.45835602</v>
      </c>
      <c r="H35" s="73">
        <v>6.60775481</v>
      </c>
      <c r="I35" s="74">
        <v>20888.80783887</v>
      </c>
      <c r="J35" s="74">
        <v>33505.03339684</v>
      </c>
    </row>
    <row r="36" spans="1:10" ht="15">
      <c r="A36" s="49">
        <v>2004</v>
      </c>
      <c r="B36" s="73">
        <v>32.18095433</v>
      </c>
      <c r="C36" s="74">
        <v>13136.37785978</v>
      </c>
      <c r="D36" s="75">
        <v>27129.47601476</v>
      </c>
      <c r="E36" s="73">
        <v>23.82232696</v>
      </c>
      <c r="F36" s="74">
        <v>20704.07380074</v>
      </c>
      <c r="G36" s="75">
        <v>31102.51638376</v>
      </c>
      <c r="H36" s="73">
        <v>6.71827481</v>
      </c>
      <c r="I36" s="74">
        <v>17134.40590406</v>
      </c>
      <c r="J36" s="74">
        <v>30912.72904059</v>
      </c>
    </row>
    <row r="37" spans="1:10" ht="15">
      <c r="A37" s="49">
        <v>2005</v>
      </c>
      <c r="B37" s="73">
        <v>33.53821811</v>
      </c>
      <c r="C37" s="74">
        <v>10444.71979434</v>
      </c>
      <c r="D37" s="75">
        <v>24941.99086889</v>
      </c>
      <c r="E37" s="73">
        <v>25.16947607</v>
      </c>
      <c r="F37" s="74">
        <v>18104.18097686</v>
      </c>
      <c r="G37" s="75">
        <v>28466.50353728</v>
      </c>
      <c r="H37" s="73">
        <v>5.80236617</v>
      </c>
      <c r="I37" s="74">
        <v>21201.04039589</v>
      </c>
      <c r="J37" s="74">
        <v>32986.74615938</v>
      </c>
    </row>
    <row r="38" spans="1:10" ht="15">
      <c r="A38" s="49">
        <v>2006</v>
      </c>
      <c r="B38" s="73">
        <v>32.06647108</v>
      </c>
      <c r="C38" s="74">
        <v>11080.29137506</v>
      </c>
      <c r="D38" s="75">
        <v>25142.0266141</v>
      </c>
      <c r="E38" s="73">
        <v>23.24741057</v>
      </c>
      <c r="F38" s="74">
        <v>18662.94860522</v>
      </c>
      <c r="G38" s="75">
        <v>29549.66862494</v>
      </c>
      <c r="H38" s="73">
        <v>4.82337468</v>
      </c>
      <c r="I38" s="74">
        <v>23095.06515525</v>
      </c>
      <c r="J38" s="74">
        <v>34101.93291276</v>
      </c>
    </row>
    <row r="39" spans="1:10" ht="15">
      <c r="A39" s="49">
        <v>2007</v>
      </c>
      <c r="B39" s="73">
        <v>35.26408463</v>
      </c>
      <c r="C39" s="74">
        <v>10816.35140531</v>
      </c>
      <c r="D39" s="75">
        <v>25019.31283597</v>
      </c>
      <c r="E39" s="73">
        <v>24.54374549</v>
      </c>
      <c r="F39" s="74">
        <v>20042.31780832</v>
      </c>
      <c r="G39" s="75">
        <v>31116.51092382</v>
      </c>
      <c r="H39" s="73">
        <v>4.46549906</v>
      </c>
      <c r="I39" s="74">
        <v>22315.22498464</v>
      </c>
      <c r="J39" s="74">
        <v>34756.62918522</v>
      </c>
    </row>
    <row r="40" spans="1:10" ht="15">
      <c r="A40" s="49">
        <v>2008</v>
      </c>
      <c r="B40" s="73">
        <v>31.49140894</v>
      </c>
      <c r="C40" s="74">
        <v>10721.0600096</v>
      </c>
      <c r="D40" s="75">
        <v>25622.02333478</v>
      </c>
      <c r="E40" s="73">
        <v>24.93639531</v>
      </c>
      <c r="F40" s="74">
        <v>19855.57231451</v>
      </c>
      <c r="G40" s="75">
        <v>31978.52980829</v>
      </c>
      <c r="H40" s="73">
        <v>5.43713061</v>
      </c>
      <c r="I40" s="74">
        <v>19023.61475676</v>
      </c>
      <c r="J40" s="74">
        <v>31934.17249274</v>
      </c>
    </row>
    <row r="41" spans="1:10" ht="15">
      <c r="A41" s="49">
        <v>2009</v>
      </c>
      <c r="B41" s="73">
        <v>32.55021492</v>
      </c>
      <c r="C41" s="74">
        <v>10875.19309389</v>
      </c>
      <c r="D41" s="75">
        <v>25698.81801449</v>
      </c>
      <c r="E41" s="73">
        <v>23.23798755</v>
      </c>
      <c r="F41" s="74">
        <v>23765.93871846</v>
      </c>
      <c r="G41" s="75">
        <v>35340.19156857</v>
      </c>
      <c r="H41" s="73">
        <v>5.11280262</v>
      </c>
      <c r="I41" s="74">
        <v>21034.58248529</v>
      </c>
      <c r="J41" s="74">
        <v>37635.15870242</v>
      </c>
    </row>
    <row r="42" spans="1:10" ht="15">
      <c r="A42" s="49">
        <v>2010</v>
      </c>
      <c r="B42" s="73">
        <v>29.62601916</v>
      </c>
      <c r="C42" s="74">
        <v>12327.64291515</v>
      </c>
      <c r="D42" s="75">
        <v>26786.52651572</v>
      </c>
      <c r="E42" s="73">
        <v>26.15648961</v>
      </c>
      <c r="F42" s="74">
        <v>20635.13211754</v>
      </c>
      <c r="G42" s="75">
        <v>31666.73629711</v>
      </c>
      <c r="H42" s="73">
        <v>6.18951272</v>
      </c>
      <c r="I42" s="74">
        <v>17329.53431973</v>
      </c>
      <c r="J42" s="74">
        <v>31585.44261693</v>
      </c>
    </row>
    <row r="43" spans="1:10" ht="15">
      <c r="A43" s="53">
        <v>2011</v>
      </c>
      <c r="B43" s="76">
        <v>31.19970778</v>
      </c>
      <c r="C43" s="77">
        <v>10800</v>
      </c>
      <c r="D43" s="78">
        <v>25457</v>
      </c>
      <c r="E43" s="76">
        <v>25.86116248</v>
      </c>
      <c r="F43" s="77">
        <v>20000</v>
      </c>
      <c r="G43" s="78">
        <v>31229</v>
      </c>
      <c r="H43" s="76">
        <v>5.49215494</v>
      </c>
      <c r="I43" s="77">
        <v>20034</v>
      </c>
      <c r="J43" s="77">
        <v>35339</v>
      </c>
    </row>
    <row r="44" spans="1:10" ht="15">
      <c r="A44" s="160" t="s">
        <v>131</v>
      </c>
      <c r="B44" s="160"/>
      <c r="C44" s="160"/>
      <c r="D44" s="160"/>
      <c r="E44" s="160"/>
      <c r="F44" s="160"/>
      <c r="G44" s="160"/>
      <c r="H44" s="160"/>
      <c r="I44" s="160"/>
      <c r="J44" s="160"/>
    </row>
    <row r="45" spans="1:10" ht="36" customHeight="1">
      <c r="A45" s="155" t="s">
        <v>798</v>
      </c>
      <c r="B45" s="164"/>
      <c r="C45" s="164"/>
      <c r="D45" s="164"/>
      <c r="E45" s="164"/>
      <c r="F45" s="164"/>
      <c r="G45" s="164"/>
      <c r="H45" s="164"/>
      <c r="I45" s="164"/>
      <c r="J45" s="164"/>
    </row>
    <row r="46" spans="1:10" ht="17.25">
      <c r="A46" s="164" t="s">
        <v>132</v>
      </c>
      <c r="B46" s="164"/>
      <c r="C46" s="164"/>
      <c r="D46" s="164"/>
      <c r="E46" s="164"/>
      <c r="F46" s="164"/>
      <c r="G46" s="164"/>
      <c r="H46" s="164"/>
      <c r="I46" s="164"/>
      <c r="J46" s="164"/>
    </row>
    <row r="47" spans="1:10" ht="15">
      <c r="A47" s="155" t="s">
        <v>98</v>
      </c>
      <c r="B47" s="155"/>
      <c r="C47" s="155"/>
      <c r="D47" s="155"/>
      <c r="E47" s="155"/>
      <c r="F47" s="155"/>
      <c r="G47" s="155"/>
      <c r="H47" s="155"/>
      <c r="I47" s="155"/>
      <c r="J47" s="155"/>
    </row>
  </sheetData>
  <sheetProtection/>
  <mergeCells count="9">
    <mergeCell ref="A2:J2"/>
    <mergeCell ref="A44:J44"/>
    <mergeCell ref="A45:J45"/>
    <mergeCell ref="A46:J46"/>
    <mergeCell ref="A47:J47"/>
    <mergeCell ref="A3:J3"/>
    <mergeCell ref="C5:D5"/>
    <mergeCell ref="F5:G5"/>
    <mergeCell ref="I5:J5"/>
  </mergeCells>
  <printOptions/>
  <pageMargins left="0.7" right="0.7" top="0.75" bottom="0.75" header="0.3" footer="0.3"/>
  <pageSetup fitToHeight="1" fitToWidth="1" horizontalDpi="600" verticalDpi="600" orientation="portrait" scale="75"/>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B1">
      <selection activeCell="B13" sqref="B13"/>
    </sheetView>
  </sheetViews>
  <sheetFormatPr defaultColWidth="8.57421875" defaultRowHeight="15"/>
  <cols>
    <col min="1" max="1" width="24.7109375" style="21" customWidth="1"/>
    <col min="2" max="2" width="81.7109375" style="0" bestFit="1" customWidth="1"/>
    <col min="3" max="3" width="63.140625" style="0" bestFit="1" customWidth="1"/>
    <col min="4" max="4" width="24.7109375" style="0" customWidth="1"/>
  </cols>
  <sheetData>
    <row r="1" spans="1:4" s="21" customFormat="1" ht="15.75">
      <c r="A1" s="19" t="s">
        <v>155</v>
      </c>
      <c r="B1" s="20"/>
      <c r="C1" s="20"/>
      <c r="D1" s="20"/>
    </row>
    <row r="2" spans="2:4" s="21" customFormat="1" ht="15.75">
      <c r="B2" s="20"/>
      <c r="C2" s="20"/>
      <c r="D2" s="20"/>
    </row>
    <row r="3" spans="1:4" s="21" customFormat="1" ht="31.5">
      <c r="A3" s="137" t="s">
        <v>57</v>
      </c>
      <c r="B3" s="138" t="s">
        <v>58</v>
      </c>
      <c r="C3" s="138" t="s">
        <v>59</v>
      </c>
      <c r="D3" s="139" t="s">
        <v>60</v>
      </c>
    </row>
    <row r="4" ht="15.75">
      <c r="A4" s="22"/>
    </row>
    <row r="5" spans="1:4" ht="15.75">
      <c r="A5" s="39" t="s">
        <v>61</v>
      </c>
      <c r="B5" s="36" t="s">
        <v>100</v>
      </c>
      <c r="C5" s="36" t="s">
        <v>99</v>
      </c>
      <c r="D5" s="36" t="s">
        <v>128</v>
      </c>
    </row>
    <row r="6" spans="1:4" ht="15.75">
      <c r="A6" s="37" t="s">
        <v>62</v>
      </c>
      <c r="B6" s="33" t="s">
        <v>101</v>
      </c>
      <c r="C6" s="33" t="s">
        <v>102</v>
      </c>
      <c r="D6" s="33" t="s">
        <v>88</v>
      </c>
    </row>
    <row r="7" spans="1:4" ht="15.75">
      <c r="A7" s="37" t="s">
        <v>63</v>
      </c>
      <c r="B7" s="33" t="s">
        <v>103</v>
      </c>
      <c r="C7" s="33" t="s">
        <v>147</v>
      </c>
      <c r="D7" s="33" t="s">
        <v>88</v>
      </c>
    </row>
    <row r="8" spans="1:4" ht="15.75">
      <c r="A8" s="37" t="s">
        <v>64</v>
      </c>
      <c r="B8" s="33" t="s">
        <v>104</v>
      </c>
      <c r="C8" s="33" t="s">
        <v>147</v>
      </c>
      <c r="D8" s="33" t="s">
        <v>88</v>
      </c>
    </row>
    <row r="9" spans="1:4" ht="15.75">
      <c r="A9" s="37" t="s">
        <v>65</v>
      </c>
      <c r="B9" s="33" t="s">
        <v>105</v>
      </c>
      <c r="C9" s="33" t="s">
        <v>106</v>
      </c>
      <c r="D9" s="33" t="s">
        <v>88</v>
      </c>
    </row>
    <row r="10" spans="1:4" ht="15.75">
      <c r="A10" s="37" t="s">
        <v>66</v>
      </c>
      <c r="B10" s="33" t="s">
        <v>107</v>
      </c>
      <c r="C10" s="33" t="s">
        <v>108</v>
      </c>
      <c r="D10" s="33" t="s">
        <v>88</v>
      </c>
    </row>
    <row r="11" spans="1:4" ht="15.75">
      <c r="A11" s="37" t="s">
        <v>67</v>
      </c>
      <c r="B11" s="33" t="s">
        <v>109</v>
      </c>
      <c r="C11" s="33" t="s">
        <v>110</v>
      </c>
      <c r="D11" s="33" t="s">
        <v>88</v>
      </c>
    </row>
    <row r="12" spans="1:4" ht="15.75">
      <c r="A12" s="37" t="s">
        <v>68</v>
      </c>
      <c r="B12" s="33" t="s">
        <v>111</v>
      </c>
      <c r="C12" s="33" t="s">
        <v>108</v>
      </c>
      <c r="D12" s="33" t="s">
        <v>88</v>
      </c>
    </row>
    <row r="13" spans="1:4" ht="15.75">
      <c r="A13" s="37" t="s">
        <v>69</v>
      </c>
      <c r="B13" s="33" t="s">
        <v>112</v>
      </c>
      <c r="C13" s="33" t="s">
        <v>110</v>
      </c>
      <c r="D13" s="33" t="s">
        <v>88</v>
      </c>
    </row>
    <row r="14" spans="1:4" ht="15.75">
      <c r="A14" s="37" t="s">
        <v>70</v>
      </c>
      <c r="B14" s="33" t="s">
        <v>779</v>
      </c>
      <c r="C14" s="33" t="s">
        <v>113</v>
      </c>
      <c r="D14" s="33" t="s">
        <v>88</v>
      </c>
    </row>
    <row r="15" spans="1:4" ht="15.75">
      <c r="A15" s="37" t="s">
        <v>71</v>
      </c>
      <c r="B15" s="33" t="s">
        <v>114</v>
      </c>
      <c r="C15" s="33" t="s">
        <v>147</v>
      </c>
      <c r="D15" s="33" t="s">
        <v>88</v>
      </c>
    </row>
    <row r="16" spans="1:4" ht="15.75">
      <c r="A16" s="37" t="s">
        <v>72</v>
      </c>
      <c r="B16" s="33" t="s">
        <v>781</v>
      </c>
      <c r="C16" s="33" t="s">
        <v>147</v>
      </c>
      <c r="D16" s="33" t="s">
        <v>88</v>
      </c>
    </row>
    <row r="17" spans="1:4" ht="15.75">
      <c r="A17" s="37" t="s">
        <v>73</v>
      </c>
      <c r="B17" s="33" t="s">
        <v>125</v>
      </c>
      <c r="C17" s="36" t="s">
        <v>99</v>
      </c>
      <c r="D17" s="33" t="s">
        <v>754</v>
      </c>
    </row>
    <row r="18" spans="1:4" ht="15.75">
      <c r="A18" s="37" t="s">
        <v>74</v>
      </c>
      <c r="B18" s="33" t="s">
        <v>115</v>
      </c>
      <c r="C18" s="36" t="s">
        <v>99</v>
      </c>
      <c r="D18" s="33" t="s">
        <v>755</v>
      </c>
    </row>
    <row r="19" spans="1:4" ht="15.75">
      <c r="A19" s="37" t="s">
        <v>1</v>
      </c>
      <c r="B19" s="33" t="s">
        <v>780</v>
      </c>
      <c r="C19" s="36" t="s">
        <v>99</v>
      </c>
      <c r="D19" s="33" t="s">
        <v>32</v>
      </c>
    </row>
    <row r="20" spans="1:4" ht="15.75">
      <c r="A20" s="37" t="s">
        <v>75</v>
      </c>
      <c r="B20" s="33" t="s">
        <v>116</v>
      </c>
      <c r="C20" s="36" t="s">
        <v>99</v>
      </c>
      <c r="D20" s="33" t="s">
        <v>89</v>
      </c>
    </row>
    <row r="21" spans="1:4" ht="15.75">
      <c r="A21" s="37" t="s">
        <v>76</v>
      </c>
      <c r="B21" s="33" t="s">
        <v>117</v>
      </c>
      <c r="C21" s="36" t="s">
        <v>99</v>
      </c>
      <c r="D21" s="33" t="s">
        <v>782</v>
      </c>
    </row>
    <row r="22" spans="1:4" ht="15.75">
      <c r="A22" s="37" t="s">
        <v>7</v>
      </c>
      <c r="B22" s="33" t="s">
        <v>118</v>
      </c>
      <c r="C22" s="36" t="s">
        <v>99</v>
      </c>
      <c r="D22" s="33" t="s">
        <v>38</v>
      </c>
    </row>
    <row r="23" spans="1:4" ht="15.75">
      <c r="A23" s="37" t="s">
        <v>77</v>
      </c>
      <c r="B23" s="33" t="s">
        <v>121</v>
      </c>
      <c r="C23" s="36" t="s">
        <v>99</v>
      </c>
      <c r="D23" s="33" t="s">
        <v>90</v>
      </c>
    </row>
    <row r="24" spans="1:4" ht="15.75">
      <c r="A24" s="37" t="s">
        <v>80</v>
      </c>
      <c r="B24" s="33" t="s">
        <v>119</v>
      </c>
      <c r="C24" s="36" t="s">
        <v>99</v>
      </c>
      <c r="D24" s="33" t="s">
        <v>91</v>
      </c>
    </row>
    <row r="25" spans="1:4" ht="15.75">
      <c r="A25" s="37"/>
      <c r="B25" s="33"/>
      <c r="C25" s="33"/>
      <c r="D25" s="33"/>
    </row>
    <row r="26" spans="1:4" ht="15.75">
      <c r="A26" s="37" t="s">
        <v>78</v>
      </c>
      <c r="B26" s="33" t="s">
        <v>96</v>
      </c>
      <c r="C26" s="36" t="s">
        <v>157</v>
      </c>
      <c r="D26" s="33" t="s">
        <v>88</v>
      </c>
    </row>
    <row r="27" spans="1:4" ht="15.75">
      <c r="A27" s="37" t="s">
        <v>79</v>
      </c>
      <c r="B27" s="33" t="s">
        <v>120</v>
      </c>
      <c r="C27" s="36" t="s">
        <v>99</v>
      </c>
      <c r="D27" s="33" t="s">
        <v>32</v>
      </c>
    </row>
    <row r="28" spans="1:4" ht="15.75">
      <c r="A28" s="37" t="s">
        <v>18</v>
      </c>
      <c r="B28" s="33" t="s">
        <v>118</v>
      </c>
      <c r="C28" s="36" t="s">
        <v>99</v>
      </c>
      <c r="D28" s="33" t="s">
        <v>38</v>
      </c>
    </row>
    <row r="29" spans="1:4" ht="15.75">
      <c r="A29" s="37" t="s">
        <v>13</v>
      </c>
      <c r="B29" s="33" t="s">
        <v>122</v>
      </c>
      <c r="C29" s="36" t="s">
        <v>99</v>
      </c>
      <c r="D29" s="33" t="s">
        <v>90</v>
      </c>
    </row>
    <row r="30" spans="1:4" ht="15.75">
      <c r="A30" s="37" t="s">
        <v>19</v>
      </c>
      <c r="B30" s="33" t="s">
        <v>123</v>
      </c>
      <c r="C30" s="36" t="s">
        <v>99</v>
      </c>
      <c r="D30" s="33" t="s">
        <v>124</v>
      </c>
    </row>
    <row r="31" spans="1:4" ht="15.75">
      <c r="A31" s="37" t="s">
        <v>20</v>
      </c>
      <c r="B31" s="33" t="s">
        <v>21</v>
      </c>
      <c r="C31" s="36" t="s">
        <v>99</v>
      </c>
      <c r="D31" s="33" t="s">
        <v>48</v>
      </c>
    </row>
    <row r="32" spans="1:4" ht="15.75">
      <c r="A32" s="37" t="s">
        <v>26</v>
      </c>
      <c r="B32" s="33" t="s">
        <v>97</v>
      </c>
      <c r="C32" s="36" t="s">
        <v>99</v>
      </c>
      <c r="D32" s="33" t="s">
        <v>49</v>
      </c>
    </row>
    <row r="33" spans="1:4" ht="15.75">
      <c r="A33" s="38" t="s">
        <v>28</v>
      </c>
      <c r="B33" s="33" t="s">
        <v>126</v>
      </c>
      <c r="C33" s="36" t="s">
        <v>99</v>
      </c>
      <c r="D33" s="33" t="s">
        <v>50</v>
      </c>
    </row>
    <row r="34" spans="1:4" ht="15.75">
      <c r="A34" s="38" t="s">
        <v>30</v>
      </c>
      <c r="B34" s="33" t="s">
        <v>127</v>
      </c>
      <c r="C34" s="36" t="s">
        <v>99</v>
      </c>
      <c r="D34" s="33" t="s">
        <v>51</v>
      </c>
    </row>
  </sheetData>
  <sheetProtection/>
  <printOptions/>
  <pageMargins left="0.7" right="0.7" top="0.75" bottom="0.75" header="0.3" footer="0.3"/>
  <pageSetup fitToHeight="1" fitToWidth="1" horizontalDpi="600" verticalDpi="600" orientation="landscape" scale="63"/>
</worksheet>
</file>

<file path=xl/worksheets/sheet20.xml><?xml version="1.0" encoding="utf-8"?>
<worksheet xmlns="http://schemas.openxmlformats.org/spreadsheetml/2006/main" xmlns:r="http://schemas.openxmlformats.org/officeDocument/2006/relationships">
  <sheetPr>
    <pageSetUpPr fitToPage="1"/>
  </sheetPr>
  <dimension ref="A1:F42"/>
  <sheetViews>
    <sheetView zoomScaleSheetLayoutView="100" zoomScalePageLayoutView="0" workbookViewId="0" topLeftCell="A25">
      <selection activeCell="C8" sqref="C8"/>
    </sheetView>
  </sheetViews>
  <sheetFormatPr defaultColWidth="9.140625" defaultRowHeight="15"/>
  <cols>
    <col min="1" max="1" width="9.57421875" style="41" customWidth="1"/>
    <col min="2" max="3" width="20.7109375" style="42" customWidth="1"/>
    <col min="4" max="4" width="20.7109375" style="87" customWidth="1"/>
    <col min="5" max="5" width="20.7109375" style="42" customWidth="1"/>
    <col min="6" max="6" width="9.57421875" style="41" customWidth="1"/>
    <col min="7" max="16384" width="11.421875" style="41" customWidth="1"/>
  </cols>
  <sheetData>
    <row r="1" spans="1:4" ht="15">
      <c r="A1" s="88" t="s">
        <v>48</v>
      </c>
      <c r="B1" s="4"/>
      <c r="C1" s="4"/>
      <c r="D1" s="5"/>
    </row>
    <row r="2" spans="1:4" ht="15">
      <c r="A2" s="118" t="s">
        <v>175</v>
      </c>
      <c r="B2" s="4"/>
      <c r="C2" s="4"/>
      <c r="D2" s="5"/>
    </row>
    <row r="3" spans="1:5" ht="45" customHeight="1">
      <c r="A3" s="82" t="s">
        <v>0</v>
      </c>
      <c r="B3" s="83" t="s">
        <v>22</v>
      </c>
      <c r="C3" s="83" t="s">
        <v>23</v>
      </c>
      <c r="D3" s="84" t="s">
        <v>24</v>
      </c>
      <c r="E3" s="85" t="s">
        <v>25</v>
      </c>
    </row>
    <row r="4" spans="1:6" ht="15">
      <c r="A4" s="126">
        <v>1975</v>
      </c>
      <c r="B4" s="28">
        <f>67.29602893/100</f>
        <v>0.6729602893000001</v>
      </c>
      <c r="C4" s="28">
        <f>19.14502208/100</f>
        <v>0.19145022080000001</v>
      </c>
      <c r="D4" s="28">
        <f>7.20706519/100</f>
        <v>0.0720706519</v>
      </c>
      <c r="E4" s="29">
        <f>6.35188381/100</f>
        <v>0.0635188381</v>
      </c>
      <c r="F4" s="6"/>
    </row>
    <row r="5" spans="1:6" ht="15">
      <c r="A5" s="127">
        <v>1976</v>
      </c>
      <c r="B5" s="7">
        <v>66.80029767</v>
      </c>
      <c r="C5" s="7">
        <v>19.65364825</v>
      </c>
      <c r="D5" s="7">
        <v>7.09010165</v>
      </c>
      <c r="E5" s="8">
        <v>6.45595243</v>
      </c>
      <c r="F5" s="86"/>
    </row>
    <row r="6" spans="1:6" ht="15">
      <c r="A6" s="127">
        <v>1977</v>
      </c>
      <c r="B6" s="7">
        <v>65.97974871</v>
      </c>
      <c r="C6" s="7">
        <v>19.95172267</v>
      </c>
      <c r="D6" s="7">
        <v>7.58147004</v>
      </c>
      <c r="E6" s="8">
        <v>6.48705858</v>
      </c>
      <c r="F6" s="86"/>
    </row>
    <row r="7" spans="1:6" ht="15">
      <c r="A7" s="127">
        <v>1978</v>
      </c>
      <c r="B7" s="7">
        <v>64.09456343</v>
      </c>
      <c r="C7" s="7">
        <v>21.30566192</v>
      </c>
      <c r="D7" s="7">
        <v>7.54036199</v>
      </c>
      <c r="E7" s="8">
        <v>7.05941266</v>
      </c>
      <c r="F7" s="86"/>
    </row>
    <row r="8" spans="1:6" ht="15">
      <c r="A8" s="127">
        <v>1979</v>
      </c>
      <c r="B8" s="7">
        <v>63.66357594</v>
      </c>
      <c r="C8" s="7">
        <v>21.97453396</v>
      </c>
      <c r="D8" s="7">
        <v>7.62305519</v>
      </c>
      <c r="E8" s="8">
        <v>6.73883491</v>
      </c>
      <c r="F8" s="86"/>
    </row>
    <row r="9" spans="1:6" ht="15">
      <c r="A9" s="127">
        <v>1980</v>
      </c>
      <c r="B9" s="7">
        <v>62.58940465</v>
      </c>
      <c r="C9" s="7">
        <v>22.92145385</v>
      </c>
      <c r="D9" s="7">
        <v>8.05597933</v>
      </c>
      <c r="E9" s="8">
        <v>6.43316218</v>
      </c>
      <c r="F9" s="86"/>
    </row>
    <row r="10" spans="1:6" ht="15">
      <c r="A10" s="127">
        <v>1981</v>
      </c>
      <c r="B10" s="7">
        <v>60.06425095</v>
      </c>
      <c r="C10" s="7">
        <v>24.55784296</v>
      </c>
      <c r="D10" s="7">
        <v>7.9910377</v>
      </c>
      <c r="E10" s="8">
        <v>7.38686839</v>
      </c>
      <c r="F10" s="86"/>
    </row>
    <row r="11" spans="1:6" ht="15">
      <c r="A11" s="127">
        <v>1982</v>
      </c>
      <c r="B11" s="7">
        <v>58.44477909</v>
      </c>
      <c r="C11" s="7">
        <v>25.57457185</v>
      </c>
      <c r="D11" s="7">
        <v>8.2994073</v>
      </c>
      <c r="E11" s="8">
        <v>7.68124176</v>
      </c>
      <c r="F11" s="86"/>
    </row>
    <row r="12" spans="1:6" ht="15">
      <c r="A12" s="127">
        <v>1983</v>
      </c>
      <c r="B12" s="7">
        <v>56.47682589</v>
      </c>
      <c r="C12" s="7">
        <v>27.15206626</v>
      </c>
      <c r="D12" s="7">
        <v>8.71220342</v>
      </c>
      <c r="E12" s="8">
        <v>7.65890443</v>
      </c>
      <c r="F12" s="86"/>
    </row>
    <row r="13" spans="1:6" ht="15">
      <c r="A13" s="127">
        <v>1984</v>
      </c>
      <c r="B13" s="7">
        <v>56.14962644</v>
      </c>
      <c r="C13" s="7">
        <v>27.02450783</v>
      </c>
      <c r="D13" s="7">
        <v>8.88642432</v>
      </c>
      <c r="E13" s="8">
        <v>7.93944141</v>
      </c>
      <c r="F13" s="86"/>
    </row>
    <row r="14" spans="1:6" ht="15">
      <c r="A14" s="127">
        <v>1985</v>
      </c>
      <c r="B14" s="7">
        <v>55.1839788</v>
      </c>
      <c r="C14" s="7">
        <v>27.75676422</v>
      </c>
      <c r="D14" s="7">
        <v>9.21544986</v>
      </c>
      <c r="E14" s="8">
        <v>7.84380712</v>
      </c>
      <c r="F14" s="86"/>
    </row>
    <row r="15" spans="1:6" ht="15">
      <c r="A15" s="127">
        <v>1986</v>
      </c>
      <c r="B15" s="7">
        <v>53.29487892</v>
      </c>
      <c r="C15" s="7">
        <v>28.98474752</v>
      </c>
      <c r="D15" s="7">
        <v>9.47340691</v>
      </c>
      <c r="E15" s="8">
        <v>8.24696666</v>
      </c>
      <c r="F15" s="86"/>
    </row>
    <row r="16" spans="1:6" ht="15">
      <c r="A16" s="127">
        <v>1987</v>
      </c>
      <c r="B16" s="7">
        <v>50.51567119</v>
      </c>
      <c r="C16" s="7">
        <v>31.76140072</v>
      </c>
      <c r="D16" s="7">
        <v>9.16031609</v>
      </c>
      <c r="E16" s="8">
        <v>8.562612</v>
      </c>
      <c r="F16" s="86"/>
    </row>
    <row r="17" spans="1:6" ht="15">
      <c r="A17" s="127">
        <v>1988</v>
      </c>
      <c r="B17" s="7">
        <v>49.31502431</v>
      </c>
      <c r="C17" s="7">
        <v>31.97394767</v>
      </c>
      <c r="D17" s="7">
        <v>9.68079232</v>
      </c>
      <c r="E17" s="8">
        <v>9.03023569</v>
      </c>
      <c r="F17" s="86"/>
    </row>
    <row r="18" spans="1:6" ht="15">
      <c r="A18" s="127">
        <v>1989</v>
      </c>
      <c r="B18" s="7">
        <v>48.76957969</v>
      </c>
      <c r="C18" s="7">
        <v>31.88458971</v>
      </c>
      <c r="D18" s="7">
        <v>10.00756127</v>
      </c>
      <c r="E18" s="8">
        <v>9.33826933</v>
      </c>
      <c r="F18" s="86"/>
    </row>
    <row r="19" spans="1:6" ht="15">
      <c r="A19" s="127">
        <v>1990</v>
      </c>
      <c r="B19" s="7">
        <v>45.90141427</v>
      </c>
      <c r="C19" s="7">
        <v>34.03415234</v>
      </c>
      <c r="D19" s="7">
        <v>10.5386193</v>
      </c>
      <c r="E19" s="8">
        <v>9.52581408</v>
      </c>
      <c r="F19" s="86"/>
    </row>
    <row r="20" spans="1:6" ht="15">
      <c r="A20" s="127">
        <v>1991</v>
      </c>
      <c r="B20" s="7">
        <v>43.95683085</v>
      </c>
      <c r="C20" s="7">
        <v>33.51918268</v>
      </c>
      <c r="D20" s="7">
        <v>13.29300747</v>
      </c>
      <c r="E20" s="8">
        <v>9.230979</v>
      </c>
      <c r="F20" s="86"/>
    </row>
    <row r="21" spans="1:6" ht="15">
      <c r="A21" s="127">
        <v>1992</v>
      </c>
      <c r="B21" s="7">
        <v>42.93128024</v>
      </c>
      <c r="C21" s="7">
        <v>34.02237551</v>
      </c>
      <c r="D21" s="7">
        <v>13.56548841</v>
      </c>
      <c r="E21" s="8">
        <v>9.48085584</v>
      </c>
      <c r="F21" s="86"/>
    </row>
    <row r="22" spans="1:6" ht="15">
      <c r="A22" s="127">
        <v>1993</v>
      </c>
      <c r="B22" s="7">
        <v>41.38270362</v>
      </c>
      <c r="C22" s="7">
        <v>34.00270511</v>
      </c>
      <c r="D22" s="7">
        <v>14.45305902</v>
      </c>
      <c r="E22" s="8">
        <v>10.16153224</v>
      </c>
      <c r="F22" s="86"/>
    </row>
    <row r="23" spans="1:6" ht="15">
      <c r="A23" s="127">
        <v>1994</v>
      </c>
      <c r="B23" s="7">
        <v>39.69582138</v>
      </c>
      <c r="C23" s="7">
        <v>33.6759178</v>
      </c>
      <c r="D23" s="7">
        <v>16.19845448</v>
      </c>
      <c r="E23" s="8">
        <v>10.42980634</v>
      </c>
      <c r="F23" s="86"/>
    </row>
    <row r="24" spans="1:6" ht="15">
      <c r="A24" s="127">
        <v>1995</v>
      </c>
      <c r="B24" s="7">
        <v>38.25737663</v>
      </c>
      <c r="C24" s="7">
        <v>33.94159593</v>
      </c>
      <c r="D24" s="7">
        <v>16.25146056</v>
      </c>
      <c r="E24" s="8">
        <v>11.54956689</v>
      </c>
      <c r="F24" s="86"/>
    </row>
    <row r="25" spans="1:6" ht="15">
      <c r="A25" s="127">
        <v>1996</v>
      </c>
      <c r="B25" s="7">
        <v>37.30416667</v>
      </c>
      <c r="C25" s="7">
        <v>34.56669493</v>
      </c>
      <c r="D25" s="7">
        <v>15.78083132</v>
      </c>
      <c r="E25" s="8">
        <v>12.34830707</v>
      </c>
      <c r="F25" s="86"/>
    </row>
    <row r="26" spans="1:6" ht="15">
      <c r="A26" s="127">
        <v>1997</v>
      </c>
      <c r="B26" s="7">
        <v>35.98025741</v>
      </c>
      <c r="C26" s="7">
        <v>35.05253886</v>
      </c>
      <c r="D26" s="7">
        <v>16.86963908</v>
      </c>
      <c r="E26" s="8">
        <v>12.09756466</v>
      </c>
      <c r="F26" s="86"/>
    </row>
    <row r="27" spans="1:6" ht="15">
      <c r="A27" s="127">
        <v>1998</v>
      </c>
      <c r="B27" s="7">
        <v>35.48611967</v>
      </c>
      <c r="C27" s="7">
        <v>35.0550162</v>
      </c>
      <c r="D27" s="7">
        <v>17.00183369</v>
      </c>
      <c r="E27" s="8">
        <v>12.45703043</v>
      </c>
      <c r="F27" s="86"/>
    </row>
    <row r="28" spans="1:6" ht="15">
      <c r="A28" s="127">
        <v>1999</v>
      </c>
      <c r="B28" s="7">
        <v>33.80553365</v>
      </c>
      <c r="C28" s="7">
        <v>36.36500954</v>
      </c>
      <c r="D28" s="7">
        <v>17.01954354</v>
      </c>
      <c r="E28" s="8">
        <v>12.80991327</v>
      </c>
      <c r="F28" s="86"/>
    </row>
    <row r="29" spans="1:6" ht="15">
      <c r="A29" s="127">
        <v>2000</v>
      </c>
      <c r="B29" s="7">
        <v>33.26893544</v>
      </c>
      <c r="C29" s="7">
        <v>35.76455687</v>
      </c>
      <c r="D29" s="7">
        <v>17.83566071</v>
      </c>
      <c r="E29" s="8">
        <v>13.13084699</v>
      </c>
      <c r="F29" s="86"/>
    </row>
    <row r="30" spans="1:6" ht="15">
      <c r="A30" s="127">
        <v>2001</v>
      </c>
      <c r="B30" s="7">
        <v>32.97977285</v>
      </c>
      <c r="C30" s="7">
        <v>35.78303622</v>
      </c>
      <c r="D30" s="7">
        <v>17.36769413</v>
      </c>
      <c r="E30" s="8">
        <v>13.86949681</v>
      </c>
      <c r="F30" s="86"/>
    </row>
    <row r="31" spans="1:6" ht="15">
      <c r="A31" s="127">
        <v>2002</v>
      </c>
      <c r="B31" s="7">
        <v>31.68512735</v>
      </c>
      <c r="C31" s="7">
        <v>36.29640183</v>
      </c>
      <c r="D31" s="7">
        <v>17.35413715</v>
      </c>
      <c r="E31" s="8">
        <v>14.66433367</v>
      </c>
      <c r="F31" s="86"/>
    </row>
    <row r="32" spans="1:6" ht="15">
      <c r="A32" s="127">
        <v>2003</v>
      </c>
      <c r="B32" s="7">
        <v>30.11831915</v>
      </c>
      <c r="C32" s="7">
        <v>36.73239359</v>
      </c>
      <c r="D32" s="7">
        <v>17.52816304</v>
      </c>
      <c r="E32" s="8">
        <v>15.62112421</v>
      </c>
      <c r="F32" s="86"/>
    </row>
    <row r="33" spans="1:6" ht="15">
      <c r="A33" s="127">
        <v>2004</v>
      </c>
      <c r="B33" s="7">
        <v>28.62725573</v>
      </c>
      <c r="C33" s="7">
        <v>37.79119952</v>
      </c>
      <c r="D33" s="7">
        <v>17.62526218</v>
      </c>
      <c r="E33" s="8">
        <v>15.95628258</v>
      </c>
      <c r="F33" s="86"/>
    </row>
    <row r="34" spans="1:6" ht="15">
      <c r="A34" s="127">
        <v>2005</v>
      </c>
      <c r="B34" s="7">
        <v>27.76796142</v>
      </c>
      <c r="C34" s="7">
        <v>37.48905399</v>
      </c>
      <c r="D34" s="7">
        <v>18.18211062</v>
      </c>
      <c r="E34" s="8">
        <v>16.56087397</v>
      </c>
      <c r="F34" s="86"/>
    </row>
    <row r="35" spans="1:6" ht="15">
      <c r="A35" s="127">
        <v>2006</v>
      </c>
      <c r="B35" s="7">
        <v>26.72939081</v>
      </c>
      <c r="C35" s="7">
        <v>38.62240415</v>
      </c>
      <c r="D35" s="7">
        <v>18.74323705</v>
      </c>
      <c r="E35" s="8">
        <v>15.90496799</v>
      </c>
      <c r="F35" s="86"/>
    </row>
    <row r="36" spans="1:6" ht="15">
      <c r="A36" s="127">
        <v>2007</v>
      </c>
      <c r="B36" s="7">
        <v>25.73365037</v>
      </c>
      <c r="C36" s="7">
        <v>38.51243709</v>
      </c>
      <c r="D36" s="7">
        <v>19.02428687</v>
      </c>
      <c r="E36" s="8">
        <v>16.72962568</v>
      </c>
      <c r="F36" s="86"/>
    </row>
    <row r="37" spans="1:6" ht="15">
      <c r="A37" s="127">
        <v>2008</v>
      </c>
      <c r="B37" s="7">
        <v>24.67213869</v>
      </c>
      <c r="C37" s="7">
        <v>38.26683138</v>
      </c>
      <c r="D37" s="7">
        <v>19.14303524</v>
      </c>
      <c r="E37" s="8">
        <v>17.91799468</v>
      </c>
      <c r="F37" s="86"/>
    </row>
    <row r="38" spans="1:6" ht="15">
      <c r="A38" s="127">
        <v>2009</v>
      </c>
      <c r="B38" s="7">
        <v>23.27823391</v>
      </c>
      <c r="C38" s="7">
        <v>38.53525232</v>
      </c>
      <c r="D38" s="7">
        <v>20.04732374</v>
      </c>
      <c r="E38" s="8">
        <v>18.13919003</v>
      </c>
      <c r="F38" s="86"/>
    </row>
    <row r="39" spans="1:6" ht="15">
      <c r="A39" s="127">
        <v>2010</v>
      </c>
      <c r="B39" s="7">
        <v>22.33136379</v>
      </c>
      <c r="C39" s="7">
        <v>38.49909302</v>
      </c>
      <c r="D39" s="7">
        <v>20.51641111</v>
      </c>
      <c r="E39" s="8">
        <v>18.65313208</v>
      </c>
      <c r="F39" s="86"/>
    </row>
    <row r="40" spans="1:6" ht="15">
      <c r="A40" s="128">
        <v>2011</v>
      </c>
      <c r="B40" s="26">
        <v>21.63848377</v>
      </c>
      <c r="C40" s="26">
        <v>37.92116161</v>
      </c>
      <c r="D40" s="26">
        <v>20.38022386</v>
      </c>
      <c r="E40" s="27">
        <v>20.06013076</v>
      </c>
      <c r="F40" s="86"/>
    </row>
    <row r="41" spans="1:6" ht="45" customHeight="1">
      <c r="A41" s="160" t="s">
        <v>784</v>
      </c>
      <c r="B41" s="160"/>
      <c r="C41" s="160"/>
      <c r="D41" s="160"/>
      <c r="E41" s="160"/>
      <c r="F41" s="86"/>
    </row>
    <row r="42" spans="1:5" ht="15">
      <c r="A42" s="172" t="s">
        <v>98</v>
      </c>
      <c r="B42" s="172"/>
      <c r="C42" s="172"/>
      <c r="D42" s="172"/>
      <c r="E42" s="172"/>
    </row>
  </sheetData>
  <sheetProtection/>
  <mergeCells count="2">
    <mergeCell ref="A41:E41"/>
    <mergeCell ref="A42:E42"/>
  </mergeCells>
  <printOptions/>
  <pageMargins left="0.7" right="0.7" top="0.75" bottom="0.75" header="0.3" footer="0.3"/>
  <pageSetup fitToHeight="1" fitToWidth="1" horizontalDpi="600" verticalDpi="600" orientation="portrait" scale="98"/>
</worksheet>
</file>

<file path=xl/worksheets/sheet21.xml><?xml version="1.0" encoding="utf-8"?>
<worksheet xmlns="http://schemas.openxmlformats.org/spreadsheetml/2006/main" xmlns:r="http://schemas.openxmlformats.org/officeDocument/2006/relationships">
  <sheetPr>
    <pageSetUpPr fitToPage="1"/>
  </sheetPr>
  <dimension ref="A1:J49"/>
  <sheetViews>
    <sheetView zoomScaleSheetLayoutView="100" zoomScalePageLayoutView="0" workbookViewId="0" topLeftCell="A28">
      <selection activeCell="H47" sqref="H47"/>
    </sheetView>
  </sheetViews>
  <sheetFormatPr defaultColWidth="8.57421875" defaultRowHeight="15"/>
  <cols>
    <col min="1" max="1" width="9.57421875" style="31" customWidth="1"/>
    <col min="2" max="7" width="14.28125" style="31" customWidth="1"/>
    <col min="8" max="16384" width="8.57421875" style="31" customWidth="1"/>
  </cols>
  <sheetData>
    <row r="1" spans="1:7" ht="15">
      <c r="A1" s="17" t="s">
        <v>49</v>
      </c>
      <c r="B1" s="17"/>
      <c r="C1" s="17"/>
      <c r="D1" s="40"/>
      <c r="E1" s="40"/>
      <c r="F1" s="40"/>
      <c r="G1" s="40"/>
    </row>
    <row r="2" spans="1:7" ht="17.25">
      <c r="A2" s="17" t="s">
        <v>196</v>
      </c>
      <c r="B2" s="17"/>
      <c r="C2" s="17"/>
      <c r="D2" s="40"/>
      <c r="E2" s="40"/>
      <c r="F2" s="40"/>
      <c r="G2" s="40"/>
    </row>
    <row r="3" spans="1:7" ht="15" customHeight="1">
      <c r="A3" s="9" t="s">
        <v>197</v>
      </c>
      <c r="B3" s="10"/>
      <c r="C3" s="10"/>
      <c r="D3" s="40"/>
      <c r="E3" s="40"/>
      <c r="F3" s="40"/>
      <c r="G3" s="40"/>
    </row>
    <row r="4" spans="1:7" ht="15" customHeight="1">
      <c r="A4" s="47"/>
      <c r="B4" s="167" t="s">
        <v>27</v>
      </c>
      <c r="C4" s="169"/>
      <c r="D4" s="169"/>
      <c r="E4" s="169"/>
      <c r="F4" s="169"/>
      <c r="G4" s="169"/>
    </row>
    <row r="5" spans="1:7" ht="15" customHeight="1">
      <c r="A5" s="49"/>
      <c r="B5" s="173" t="s">
        <v>198</v>
      </c>
      <c r="C5" s="174"/>
      <c r="D5" s="173" t="s">
        <v>199</v>
      </c>
      <c r="E5" s="174"/>
      <c r="F5" s="175" t="s">
        <v>200</v>
      </c>
      <c r="G5" s="176"/>
    </row>
    <row r="6" spans="1:7" ht="30">
      <c r="A6" s="69" t="s">
        <v>0</v>
      </c>
      <c r="B6" s="71" t="s">
        <v>10</v>
      </c>
      <c r="C6" s="71" t="s">
        <v>11</v>
      </c>
      <c r="D6" s="71" t="s">
        <v>10</v>
      </c>
      <c r="E6" s="71" t="s">
        <v>11</v>
      </c>
      <c r="F6" s="71" t="s">
        <v>10</v>
      </c>
      <c r="G6" s="95" t="s">
        <v>11</v>
      </c>
    </row>
    <row r="7" spans="1:7" ht="15">
      <c r="A7" s="49">
        <v>1975</v>
      </c>
      <c r="B7" s="30">
        <f>21.3048/100</f>
        <v>0.21304800000000002</v>
      </c>
      <c r="C7" s="11">
        <v>4699.73</v>
      </c>
      <c r="D7" s="30">
        <f>16.7701/100</f>
        <v>0.167701</v>
      </c>
      <c r="E7" s="12">
        <v>6868.52</v>
      </c>
      <c r="F7" s="30">
        <f>19.0544/100</f>
        <v>0.19054400000000002</v>
      </c>
      <c r="G7" s="11">
        <v>7159.09</v>
      </c>
    </row>
    <row r="8" spans="1:7" ht="15">
      <c r="A8" s="49">
        <v>1976</v>
      </c>
      <c r="B8" s="73">
        <v>22.1333</v>
      </c>
      <c r="C8" s="13">
        <v>4768.77</v>
      </c>
      <c r="D8" s="73">
        <v>17.1776</v>
      </c>
      <c r="E8" s="14">
        <v>6819.35</v>
      </c>
      <c r="F8" s="73">
        <v>19.7758</v>
      </c>
      <c r="G8" s="13">
        <v>7153.16</v>
      </c>
    </row>
    <row r="9" spans="1:7" ht="15">
      <c r="A9" s="49">
        <v>1977</v>
      </c>
      <c r="B9" s="73">
        <v>22.7043</v>
      </c>
      <c r="C9" s="13">
        <v>4603.69</v>
      </c>
      <c r="D9" s="73">
        <v>17.4041</v>
      </c>
      <c r="E9" s="14">
        <v>6459.29</v>
      </c>
      <c r="F9" s="73">
        <v>20.395</v>
      </c>
      <c r="G9" s="13">
        <v>6656.38</v>
      </c>
    </row>
    <row r="10" spans="1:7" ht="15">
      <c r="A10" s="49">
        <v>1978</v>
      </c>
      <c r="B10" s="73">
        <v>23.6468</v>
      </c>
      <c r="C10" s="13">
        <v>4678.88</v>
      </c>
      <c r="D10" s="73">
        <v>17.6911</v>
      </c>
      <c r="E10" s="14">
        <v>6937.84</v>
      </c>
      <c r="F10" s="73">
        <v>21.0711</v>
      </c>
      <c r="G10" s="13">
        <v>7311.73</v>
      </c>
    </row>
    <row r="11" spans="1:7" ht="15">
      <c r="A11" s="49">
        <v>1979</v>
      </c>
      <c r="B11" s="73">
        <v>24.5547</v>
      </c>
      <c r="C11" s="13">
        <v>4152.29</v>
      </c>
      <c r="D11" s="73">
        <v>17.9025</v>
      </c>
      <c r="E11" s="14">
        <v>6131.65</v>
      </c>
      <c r="F11" s="73">
        <v>21.571</v>
      </c>
      <c r="G11" s="13">
        <v>6440.73</v>
      </c>
    </row>
    <row r="12" spans="1:7" ht="15">
      <c r="A12" s="49">
        <v>1980</v>
      </c>
      <c r="B12" s="73">
        <v>24.7256</v>
      </c>
      <c r="C12" s="13">
        <v>4175.99</v>
      </c>
      <c r="D12" s="73">
        <v>17.7336</v>
      </c>
      <c r="E12" s="14">
        <v>6233.97</v>
      </c>
      <c r="F12" s="73">
        <v>21.7147</v>
      </c>
      <c r="G12" s="13">
        <v>6550.58</v>
      </c>
    </row>
    <row r="13" spans="1:7" ht="15">
      <c r="A13" s="49">
        <v>1981</v>
      </c>
      <c r="B13" s="73">
        <v>25.4465</v>
      </c>
      <c r="C13" s="13">
        <v>3877.88</v>
      </c>
      <c r="D13" s="73">
        <v>18.0338</v>
      </c>
      <c r="E13" s="14">
        <v>5717.79</v>
      </c>
      <c r="F13" s="73">
        <v>22.3923</v>
      </c>
      <c r="G13" s="13">
        <v>5979.39</v>
      </c>
    </row>
    <row r="14" spans="1:7" ht="15">
      <c r="A14" s="49">
        <v>1982</v>
      </c>
      <c r="B14" s="73">
        <v>25.7186</v>
      </c>
      <c r="C14" s="13">
        <v>3827.97</v>
      </c>
      <c r="D14" s="73">
        <v>18.5883</v>
      </c>
      <c r="E14" s="14">
        <v>5473.18</v>
      </c>
      <c r="F14" s="73">
        <v>22.7577</v>
      </c>
      <c r="G14" s="13">
        <v>5584.87</v>
      </c>
    </row>
    <row r="15" spans="1:7" ht="15">
      <c r="A15" s="49">
        <v>1983</v>
      </c>
      <c r="B15" s="73">
        <v>27.5605</v>
      </c>
      <c r="C15" s="13">
        <v>4021.03</v>
      </c>
      <c r="D15" s="73">
        <v>19.8863</v>
      </c>
      <c r="E15" s="14">
        <v>5805.25</v>
      </c>
      <c r="F15" s="73">
        <v>24.2842</v>
      </c>
      <c r="G15" s="13">
        <v>6125.12</v>
      </c>
    </row>
    <row r="16" spans="1:7" ht="15">
      <c r="A16" s="49">
        <v>1984</v>
      </c>
      <c r="B16" s="73">
        <v>27.3879</v>
      </c>
      <c r="C16" s="13">
        <v>3931.09</v>
      </c>
      <c r="D16" s="73">
        <v>20.1348</v>
      </c>
      <c r="E16" s="14">
        <v>5659.38</v>
      </c>
      <c r="F16" s="73">
        <v>24.4276</v>
      </c>
      <c r="G16" s="13">
        <v>6049</v>
      </c>
    </row>
    <row r="17" spans="1:7" ht="15">
      <c r="A17" s="49">
        <v>1985</v>
      </c>
      <c r="B17" s="73">
        <v>28.1241</v>
      </c>
      <c r="C17" s="13">
        <v>4052.93</v>
      </c>
      <c r="D17" s="73">
        <v>20.6923</v>
      </c>
      <c r="E17" s="14">
        <v>5840.24</v>
      </c>
      <c r="F17" s="73">
        <v>25.0705</v>
      </c>
      <c r="G17" s="13">
        <v>6144.42</v>
      </c>
    </row>
    <row r="18" spans="1:7" ht="15">
      <c r="A18" s="49">
        <v>1986</v>
      </c>
      <c r="B18" s="73">
        <v>29.8488</v>
      </c>
      <c r="C18" s="13">
        <v>4122.78</v>
      </c>
      <c r="D18" s="73">
        <v>22.1318</v>
      </c>
      <c r="E18" s="14">
        <v>5590.48</v>
      </c>
      <c r="F18" s="73">
        <v>26.8123</v>
      </c>
      <c r="G18" s="13">
        <v>6184.16</v>
      </c>
    </row>
    <row r="19" spans="1:7" ht="15">
      <c r="A19" s="49">
        <v>1987</v>
      </c>
      <c r="B19" s="73">
        <v>30.7552</v>
      </c>
      <c r="C19" s="13">
        <v>4524.38</v>
      </c>
      <c r="D19" s="73">
        <v>22.8193</v>
      </c>
      <c r="E19" s="14">
        <v>6061.68</v>
      </c>
      <c r="F19" s="73">
        <v>27.7283</v>
      </c>
      <c r="G19" s="13">
        <v>6542.95</v>
      </c>
    </row>
    <row r="20" spans="1:7" ht="15">
      <c r="A20" s="49">
        <v>1988</v>
      </c>
      <c r="B20" s="73">
        <v>32.4908</v>
      </c>
      <c r="C20" s="13">
        <v>4315.5</v>
      </c>
      <c r="D20" s="73">
        <v>24.1467</v>
      </c>
      <c r="E20" s="14">
        <v>5958.68</v>
      </c>
      <c r="F20" s="73">
        <v>29.2645</v>
      </c>
      <c r="G20" s="13">
        <v>6524.9</v>
      </c>
    </row>
    <row r="21" spans="1:7" ht="15">
      <c r="A21" s="49">
        <v>1989</v>
      </c>
      <c r="B21" s="73">
        <v>32.9532</v>
      </c>
      <c r="C21" s="13">
        <v>4365.29</v>
      </c>
      <c r="D21" s="73">
        <v>24.3375</v>
      </c>
      <c r="E21" s="14">
        <v>6135.05</v>
      </c>
      <c r="F21" s="73">
        <v>29.7112</v>
      </c>
      <c r="G21" s="13">
        <v>6547.94</v>
      </c>
    </row>
    <row r="22" spans="1:7" ht="15">
      <c r="A22" s="49">
        <v>1990</v>
      </c>
      <c r="B22" s="73">
        <v>33.9865</v>
      </c>
      <c r="C22" s="13">
        <v>4542.24</v>
      </c>
      <c r="D22" s="73">
        <v>25.5476</v>
      </c>
      <c r="E22" s="14">
        <v>6255.58</v>
      </c>
      <c r="F22" s="73">
        <v>30.6292</v>
      </c>
      <c r="G22" s="13">
        <v>6829</v>
      </c>
    </row>
    <row r="23" spans="1:7" ht="15">
      <c r="A23" s="49">
        <v>1991</v>
      </c>
      <c r="B23" s="73">
        <v>35.55</v>
      </c>
      <c r="C23" s="13">
        <v>4534.36</v>
      </c>
      <c r="D23" s="73">
        <v>26.8354</v>
      </c>
      <c r="E23" s="14">
        <v>6094.49</v>
      </c>
      <c r="F23" s="73">
        <v>32.2597</v>
      </c>
      <c r="G23" s="13">
        <v>6970.83</v>
      </c>
    </row>
    <row r="24" spans="1:7" ht="15">
      <c r="A24" s="49">
        <v>1992</v>
      </c>
      <c r="B24" s="73">
        <v>35.6561</v>
      </c>
      <c r="C24" s="13">
        <v>4689.93</v>
      </c>
      <c r="D24" s="73">
        <v>26.9729</v>
      </c>
      <c r="E24" s="14">
        <v>6433.56</v>
      </c>
      <c r="F24" s="73">
        <v>32.5236</v>
      </c>
      <c r="G24" s="13">
        <v>7075.95</v>
      </c>
    </row>
    <row r="25" spans="1:7" ht="15">
      <c r="A25" s="49">
        <v>1993</v>
      </c>
      <c r="B25" s="73">
        <v>35.4396</v>
      </c>
      <c r="C25" s="13">
        <v>4689.52</v>
      </c>
      <c r="D25" s="73">
        <v>26.764</v>
      </c>
      <c r="E25" s="14">
        <v>6252.69</v>
      </c>
      <c r="F25" s="73">
        <v>32.5837</v>
      </c>
      <c r="G25" s="13">
        <v>6877.96</v>
      </c>
    </row>
    <row r="26" spans="1:7" ht="15">
      <c r="A26" s="49">
        <v>1994</v>
      </c>
      <c r="B26" s="73">
        <v>34.1218</v>
      </c>
      <c r="C26" s="13">
        <v>4575.45</v>
      </c>
      <c r="D26" s="73">
        <v>25.825</v>
      </c>
      <c r="E26" s="14">
        <v>6259.21</v>
      </c>
      <c r="F26" s="73">
        <v>30.9946</v>
      </c>
      <c r="G26" s="13">
        <v>6863.17</v>
      </c>
    </row>
    <row r="27" spans="1:7" ht="15">
      <c r="A27" s="49">
        <v>1995</v>
      </c>
      <c r="B27" s="73">
        <v>34.2392</v>
      </c>
      <c r="C27" s="13">
        <v>4751.26</v>
      </c>
      <c r="D27" s="73">
        <v>25.9171</v>
      </c>
      <c r="E27" s="14">
        <v>6536.32</v>
      </c>
      <c r="F27" s="73">
        <v>31.0442</v>
      </c>
      <c r="G27" s="13">
        <v>7104.69</v>
      </c>
    </row>
    <row r="28" spans="1:7" ht="15">
      <c r="A28" s="49">
        <v>1996</v>
      </c>
      <c r="B28" s="73">
        <v>34.533</v>
      </c>
      <c r="C28" s="13">
        <v>5393.13</v>
      </c>
      <c r="D28" s="73">
        <v>26.0479</v>
      </c>
      <c r="E28" s="14">
        <v>7238.37</v>
      </c>
      <c r="F28" s="73">
        <v>31.4223</v>
      </c>
      <c r="G28" s="13">
        <v>7692.12</v>
      </c>
    </row>
    <row r="29" spans="1:7" ht="15">
      <c r="A29" s="49">
        <v>1997</v>
      </c>
      <c r="B29" s="73">
        <v>33.2365</v>
      </c>
      <c r="C29" s="13">
        <v>5069.24</v>
      </c>
      <c r="D29" s="73">
        <v>24.9806</v>
      </c>
      <c r="E29" s="14">
        <v>6843.47</v>
      </c>
      <c r="F29" s="73">
        <v>30.1602</v>
      </c>
      <c r="G29" s="13">
        <v>7181.42</v>
      </c>
    </row>
    <row r="30" spans="1:7" ht="15">
      <c r="A30" s="49">
        <v>1998</v>
      </c>
      <c r="B30" s="73">
        <v>34.5925</v>
      </c>
      <c r="C30" s="13">
        <v>5317.62</v>
      </c>
      <c r="D30" s="73">
        <v>26.4731</v>
      </c>
      <c r="E30" s="14">
        <v>7062.47</v>
      </c>
      <c r="F30" s="73">
        <v>31.7116</v>
      </c>
      <c r="G30" s="13">
        <v>7477.91</v>
      </c>
    </row>
    <row r="31" spans="1:7" ht="15">
      <c r="A31" s="49">
        <v>1999</v>
      </c>
      <c r="B31" s="73">
        <v>35.7579</v>
      </c>
      <c r="C31" s="13">
        <v>5704.17</v>
      </c>
      <c r="D31" s="73">
        <v>27.3791</v>
      </c>
      <c r="E31" s="14">
        <v>7333.93</v>
      </c>
      <c r="F31" s="73">
        <v>32.9341</v>
      </c>
      <c r="G31" s="13">
        <v>8051.02</v>
      </c>
    </row>
    <row r="32" spans="1:7" ht="15">
      <c r="A32" s="49">
        <v>2000</v>
      </c>
      <c r="B32" s="73">
        <v>32.6678</v>
      </c>
      <c r="C32" s="13">
        <v>5836.83</v>
      </c>
      <c r="D32" s="73">
        <v>24.9795</v>
      </c>
      <c r="E32" s="14">
        <v>7855.75</v>
      </c>
      <c r="F32" s="73">
        <v>30.0606</v>
      </c>
      <c r="G32" s="13">
        <v>8107.14</v>
      </c>
    </row>
    <row r="33" spans="1:7" ht="15">
      <c r="A33" s="49">
        <v>2001</v>
      </c>
      <c r="B33" s="73">
        <v>33.0451</v>
      </c>
      <c r="C33" s="13">
        <v>5729.28</v>
      </c>
      <c r="D33" s="73">
        <v>25.184</v>
      </c>
      <c r="E33" s="14">
        <v>7608.61</v>
      </c>
      <c r="F33" s="73">
        <v>30.4933</v>
      </c>
      <c r="G33" s="13">
        <v>7882.52</v>
      </c>
    </row>
    <row r="34" spans="1:7" ht="15">
      <c r="A34" s="49">
        <v>2002</v>
      </c>
      <c r="B34" s="73">
        <v>33.4447</v>
      </c>
      <c r="C34" s="13">
        <v>5435.4</v>
      </c>
      <c r="D34" s="73">
        <v>25.3208</v>
      </c>
      <c r="E34" s="14">
        <v>7483.08</v>
      </c>
      <c r="F34" s="73">
        <v>30.5894</v>
      </c>
      <c r="G34" s="13">
        <v>7573.42</v>
      </c>
    </row>
    <row r="35" spans="1:7" ht="15">
      <c r="A35" s="49">
        <v>2003</v>
      </c>
      <c r="B35" s="73">
        <v>34.5519</v>
      </c>
      <c r="C35" s="13">
        <v>5898.02</v>
      </c>
      <c r="D35" s="73">
        <v>26.5405</v>
      </c>
      <c r="E35" s="14">
        <v>7696.91</v>
      </c>
      <c r="F35" s="73">
        <v>32.0193</v>
      </c>
      <c r="G35" s="13">
        <v>8168.75</v>
      </c>
    </row>
    <row r="36" spans="1:7" ht="15">
      <c r="A36" s="49">
        <v>2004</v>
      </c>
      <c r="B36" s="73">
        <v>34.3038</v>
      </c>
      <c r="C36" s="13">
        <v>5711.47</v>
      </c>
      <c r="D36" s="73">
        <v>26.2741</v>
      </c>
      <c r="E36" s="14">
        <v>7724.76</v>
      </c>
      <c r="F36" s="73">
        <v>31.8701</v>
      </c>
      <c r="G36" s="13">
        <v>8224.51</v>
      </c>
    </row>
    <row r="37" spans="1:7" ht="15">
      <c r="A37" s="49">
        <v>2005</v>
      </c>
      <c r="B37" s="73">
        <v>34.2778</v>
      </c>
      <c r="C37" s="13">
        <v>5918.67</v>
      </c>
      <c r="D37" s="73">
        <v>26.256</v>
      </c>
      <c r="E37" s="14">
        <v>7659.46</v>
      </c>
      <c r="F37" s="73">
        <v>31.7818</v>
      </c>
      <c r="G37" s="13">
        <v>8355.78</v>
      </c>
    </row>
    <row r="38" spans="1:7" ht="15">
      <c r="A38" s="49">
        <v>2006</v>
      </c>
      <c r="B38" s="73">
        <v>34.3254</v>
      </c>
      <c r="C38" s="13">
        <v>6007.39</v>
      </c>
      <c r="D38" s="73">
        <v>26.3413</v>
      </c>
      <c r="E38" s="14">
        <v>8009.85</v>
      </c>
      <c r="F38" s="73">
        <v>31.8251</v>
      </c>
      <c r="G38" s="13">
        <v>8370.29</v>
      </c>
    </row>
    <row r="39" spans="1:7" ht="15">
      <c r="A39" s="49">
        <v>2007</v>
      </c>
      <c r="B39" s="73">
        <v>33.6478</v>
      </c>
      <c r="C39" s="13">
        <v>5850.19</v>
      </c>
      <c r="D39" s="73">
        <v>25.4801</v>
      </c>
      <c r="E39" s="14">
        <v>7800.25</v>
      </c>
      <c r="F39" s="73">
        <v>30.8061</v>
      </c>
      <c r="G39" s="13">
        <v>8151.26</v>
      </c>
    </row>
    <row r="40" spans="1:7" ht="15">
      <c r="A40" s="49">
        <v>2008</v>
      </c>
      <c r="B40" s="73">
        <v>33.5748</v>
      </c>
      <c r="C40" s="13">
        <v>5941.82</v>
      </c>
      <c r="D40" s="73">
        <v>26.0622</v>
      </c>
      <c r="E40" s="14">
        <v>7471.63</v>
      </c>
      <c r="F40" s="73">
        <v>30.8008</v>
      </c>
      <c r="G40" s="13">
        <v>8182.38</v>
      </c>
    </row>
    <row r="41" spans="1:7" ht="15">
      <c r="A41" s="49">
        <v>2009</v>
      </c>
      <c r="B41" s="73">
        <v>33.9761</v>
      </c>
      <c r="C41" s="13">
        <v>6278.98</v>
      </c>
      <c r="D41" s="73">
        <v>25.8698</v>
      </c>
      <c r="E41" s="14">
        <v>8162.67</v>
      </c>
      <c r="F41" s="73">
        <v>31.4576</v>
      </c>
      <c r="G41" s="13">
        <v>8790.57</v>
      </c>
    </row>
    <row r="42" spans="1:7" ht="15">
      <c r="A42" s="49">
        <v>2010</v>
      </c>
      <c r="B42" s="73">
        <v>31.4457</v>
      </c>
      <c r="C42" s="13">
        <v>6213.53</v>
      </c>
      <c r="D42" s="73">
        <v>24.2353</v>
      </c>
      <c r="E42" s="14">
        <v>8239.14</v>
      </c>
      <c r="F42" s="73">
        <v>29.5464</v>
      </c>
      <c r="G42" s="13">
        <v>8698.94</v>
      </c>
    </row>
    <row r="43" spans="1:7" ht="15">
      <c r="A43" s="53">
        <v>2011</v>
      </c>
      <c r="B43" s="76">
        <v>33.253</v>
      </c>
      <c r="C43" s="15">
        <v>6300</v>
      </c>
      <c r="D43" s="76">
        <v>24.8701</v>
      </c>
      <c r="E43" s="16">
        <v>8400</v>
      </c>
      <c r="F43" s="76">
        <v>30.6114</v>
      </c>
      <c r="G43" s="15">
        <v>9036</v>
      </c>
    </row>
    <row r="44" spans="1:10" ht="15" customHeight="1">
      <c r="A44" s="160" t="s">
        <v>131</v>
      </c>
      <c r="B44" s="160"/>
      <c r="C44" s="160"/>
      <c r="D44" s="160"/>
      <c r="E44" s="160"/>
      <c r="F44" s="160"/>
      <c r="G44" s="160"/>
      <c r="H44" s="58"/>
      <c r="I44" s="58"/>
      <c r="J44" s="58"/>
    </row>
    <row r="45" spans="1:10" s="57" customFormat="1" ht="54" customHeight="1">
      <c r="A45" s="177" t="s">
        <v>790</v>
      </c>
      <c r="B45" s="177"/>
      <c r="C45" s="177"/>
      <c r="D45" s="177"/>
      <c r="E45" s="177"/>
      <c r="F45" s="177"/>
      <c r="G45" s="177"/>
      <c r="H45" s="144"/>
      <c r="I45" s="144"/>
      <c r="J45" s="144"/>
    </row>
    <row r="46" spans="1:10" ht="30" customHeight="1">
      <c r="A46" s="177" t="s">
        <v>132</v>
      </c>
      <c r="B46" s="177"/>
      <c r="C46" s="177"/>
      <c r="D46" s="177"/>
      <c r="E46" s="177"/>
      <c r="F46" s="177"/>
      <c r="G46" s="177"/>
      <c r="H46" s="91"/>
      <c r="I46" s="91"/>
      <c r="J46" s="91"/>
    </row>
    <row r="47" spans="1:10" ht="17.25">
      <c r="A47" s="10" t="s">
        <v>799</v>
      </c>
      <c r="B47" s="143"/>
      <c r="C47" s="143"/>
      <c r="D47" s="143"/>
      <c r="E47" s="143"/>
      <c r="F47" s="143"/>
      <c r="G47" s="143"/>
      <c r="H47" s="90"/>
      <c r="I47" s="90"/>
      <c r="J47" s="90"/>
    </row>
    <row r="48" spans="1:10" ht="15">
      <c r="A48" s="172" t="s">
        <v>133</v>
      </c>
      <c r="B48" s="172"/>
      <c r="C48" s="172"/>
      <c r="D48" s="172"/>
      <c r="E48" s="172"/>
      <c r="F48" s="172"/>
      <c r="G48" s="172"/>
      <c r="H48" s="90"/>
      <c r="I48" s="90"/>
      <c r="J48" s="90"/>
    </row>
    <row r="49" spans="1:10" ht="15">
      <c r="A49" s="172" t="s">
        <v>98</v>
      </c>
      <c r="B49" s="172"/>
      <c r="C49" s="172"/>
      <c r="D49" s="172"/>
      <c r="E49" s="172"/>
      <c r="F49" s="172"/>
      <c r="G49" s="172"/>
      <c r="H49" s="90"/>
      <c r="I49" s="90"/>
      <c r="J49" s="90"/>
    </row>
  </sheetData>
  <sheetProtection/>
  <mergeCells count="9">
    <mergeCell ref="A49:G49"/>
    <mergeCell ref="A44:G44"/>
    <mergeCell ref="A48:G48"/>
    <mergeCell ref="B4:G4"/>
    <mergeCell ref="B5:C5"/>
    <mergeCell ref="D5:E5"/>
    <mergeCell ref="F5:G5"/>
    <mergeCell ref="A45:G45"/>
    <mergeCell ref="A46:G46"/>
  </mergeCells>
  <printOptions/>
  <pageMargins left="0.7" right="0.7" top="0.75" bottom="0.75" header="0.3" footer="0.3"/>
  <pageSetup fitToHeight="1" fitToWidth="1" horizontalDpi="600" verticalDpi="600" orientation="portrait" scale="87"/>
</worksheet>
</file>

<file path=xl/worksheets/sheet22.xml><?xml version="1.0" encoding="utf-8"?>
<worksheet xmlns="http://schemas.openxmlformats.org/spreadsheetml/2006/main" xmlns:r="http://schemas.openxmlformats.org/officeDocument/2006/relationships">
  <sheetPr>
    <pageSetUpPr fitToPage="1"/>
  </sheetPr>
  <dimension ref="A1:M46"/>
  <sheetViews>
    <sheetView zoomScaleSheetLayoutView="100" zoomScalePageLayoutView="0" workbookViewId="0" topLeftCell="A34">
      <selection activeCell="A46" sqref="A46:M46"/>
    </sheetView>
  </sheetViews>
  <sheetFormatPr defaultColWidth="8.57421875" defaultRowHeight="15"/>
  <cols>
    <col min="1" max="1" width="8.57421875" style="31" customWidth="1"/>
    <col min="2" max="2" width="11.7109375" style="31" customWidth="1"/>
    <col min="3" max="3" width="8.57421875" style="31" customWidth="1"/>
    <col min="4" max="4" width="11.7109375" style="31" customWidth="1"/>
    <col min="5" max="5" width="8.57421875" style="31" customWidth="1"/>
    <col min="6" max="6" width="11.7109375" style="31" customWidth="1"/>
    <col min="7" max="7" width="8.57421875" style="31" customWidth="1"/>
    <col min="8" max="8" width="11.7109375" style="31" customWidth="1"/>
    <col min="9" max="9" width="9.7109375" style="31" bestFit="1" customWidth="1"/>
    <col min="10" max="10" width="11.7109375" style="31" customWidth="1"/>
    <col min="11" max="11" width="9.7109375" style="31" bestFit="1" customWidth="1"/>
    <col min="12" max="12" width="11.7109375" style="31" customWidth="1"/>
    <col min="13" max="13" width="9.7109375" style="31" bestFit="1" customWidth="1"/>
    <col min="14" max="16384" width="8.57421875" style="31" customWidth="1"/>
  </cols>
  <sheetData>
    <row r="1" spans="1:3" ht="15">
      <c r="A1" s="2" t="s">
        <v>50</v>
      </c>
      <c r="B1" s="2"/>
      <c r="C1" s="2"/>
    </row>
    <row r="2" spans="1:3" ht="17.25">
      <c r="A2" s="92" t="s">
        <v>201</v>
      </c>
      <c r="B2" s="92"/>
      <c r="C2" s="92"/>
    </row>
    <row r="3" spans="1:3" ht="17.25">
      <c r="A3" s="122" t="s">
        <v>202</v>
      </c>
      <c r="B3" s="89"/>
      <c r="C3" s="89"/>
    </row>
    <row r="4" spans="1:13" ht="15">
      <c r="A4" s="47"/>
      <c r="B4" s="157" t="s">
        <v>134</v>
      </c>
      <c r="C4" s="157"/>
      <c r="D4" s="167" t="s">
        <v>16</v>
      </c>
      <c r="E4" s="168"/>
      <c r="F4" s="167" t="s">
        <v>92</v>
      </c>
      <c r="G4" s="168"/>
      <c r="H4" s="167" t="s">
        <v>93</v>
      </c>
      <c r="I4" s="168"/>
      <c r="J4" s="167" t="s">
        <v>94</v>
      </c>
      <c r="K4" s="168"/>
      <c r="L4" s="167" t="s">
        <v>17</v>
      </c>
      <c r="M4" s="169"/>
    </row>
    <row r="5" spans="1:13" ht="45">
      <c r="A5" s="69" t="s">
        <v>0</v>
      </c>
      <c r="B5" s="71" t="s">
        <v>10</v>
      </c>
      <c r="C5" s="71" t="s">
        <v>95</v>
      </c>
      <c r="D5" s="70" t="s">
        <v>10</v>
      </c>
      <c r="E5" s="71" t="s">
        <v>95</v>
      </c>
      <c r="F5" s="70" t="s">
        <v>10</v>
      </c>
      <c r="G5" s="71" t="s">
        <v>95</v>
      </c>
      <c r="H5" s="70" t="s">
        <v>10</v>
      </c>
      <c r="I5" s="71" t="s">
        <v>95</v>
      </c>
      <c r="J5" s="70" t="s">
        <v>10</v>
      </c>
      <c r="K5" s="71" t="s">
        <v>95</v>
      </c>
      <c r="L5" s="70" t="s">
        <v>10</v>
      </c>
      <c r="M5" s="95" t="s">
        <v>95</v>
      </c>
    </row>
    <row r="6" spans="1:13" ht="15">
      <c r="A6" s="49">
        <v>1975</v>
      </c>
      <c r="B6" s="25">
        <f>21.30481956/100</f>
        <v>0.2130481956</v>
      </c>
      <c r="C6" s="11">
        <v>4699.7341791</v>
      </c>
      <c r="D6" s="25">
        <f>1.87698076/100</f>
        <v>0.0187698076</v>
      </c>
      <c r="E6" s="11">
        <v>1442.34673507</v>
      </c>
      <c r="F6" s="25">
        <f>6.83781317/100</f>
        <v>0.06837813170000001</v>
      </c>
      <c r="G6" s="11">
        <v>1996.12365672</v>
      </c>
      <c r="H6" s="25">
        <f>19.67354902/100</f>
        <v>0.1967354902</v>
      </c>
      <c r="I6" s="11">
        <v>2526.73880597</v>
      </c>
      <c r="J6" s="25">
        <f>37.59616636/100</f>
        <v>0.3759616636</v>
      </c>
      <c r="K6" s="11">
        <v>4828.17673507</v>
      </c>
      <c r="L6" s="25">
        <f>40.52770784/100</f>
        <v>0.4052770784</v>
      </c>
      <c r="M6" s="11">
        <v>8929.91606343</v>
      </c>
    </row>
    <row r="7" spans="1:13" ht="15">
      <c r="A7" s="49">
        <v>1976</v>
      </c>
      <c r="B7" s="73">
        <v>22.13329378</v>
      </c>
      <c r="C7" s="74">
        <v>4768.77464789</v>
      </c>
      <c r="D7" s="73">
        <v>1.70182688</v>
      </c>
      <c r="E7" s="74">
        <v>1239.88140845</v>
      </c>
      <c r="F7" s="73">
        <v>8.37675076</v>
      </c>
      <c r="G7" s="74">
        <v>1311.41302817</v>
      </c>
      <c r="H7" s="73">
        <v>19.27823439</v>
      </c>
      <c r="I7" s="74">
        <v>2384.38732394</v>
      </c>
      <c r="J7" s="73">
        <v>39.18345783</v>
      </c>
      <c r="K7" s="74">
        <v>4768.77464789</v>
      </c>
      <c r="L7" s="73">
        <v>42.10445998</v>
      </c>
      <c r="M7" s="74">
        <v>9537.54929577</v>
      </c>
    </row>
    <row r="8" spans="1:13" ht="15">
      <c r="A8" s="49">
        <v>1977</v>
      </c>
      <c r="B8" s="73">
        <v>22.70425174</v>
      </c>
      <c r="C8" s="74">
        <v>4603.68757825</v>
      </c>
      <c r="D8" s="73">
        <v>2.16845739</v>
      </c>
      <c r="E8" s="74">
        <v>1171.37446458</v>
      </c>
      <c r="F8" s="73">
        <v>8.53904509</v>
      </c>
      <c r="G8" s="74">
        <v>1859.32454695</v>
      </c>
      <c r="H8" s="73">
        <v>21.75967825</v>
      </c>
      <c r="I8" s="74">
        <v>2417.12191104</v>
      </c>
      <c r="J8" s="73">
        <v>39.40153048</v>
      </c>
      <c r="K8" s="74">
        <v>4648.31136738</v>
      </c>
      <c r="L8" s="73">
        <v>41.56564935</v>
      </c>
      <c r="M8" s="74">
        <v>9370.99571664</v>
      </c>
    </row>
    <row r="9" spans="1:13" ht="15">
      <c r="A9" s="49">
        <v>1978</v>
      </c>
      <c r="B9" s="73">
        <v>23.64675419</v>
      </c>
      <c r="C9" s="74">
        <v>4678.88470859</v>
      </c>
      <c r="D9" s="73">
        <v>2.48536253</v>
      </c>
      <c r="E9" s="74">
        <v>1620.21312883</v>
      </c>
      <c r="F9" s="73">
        <v>8.29109031</v>
      </c>
      <c r="G9" s="74">
        <v>1454.03742331</v>
      </c>
      <c r="H9" s="73">
        <v>22.69503314</v>
      </c>
      <c r="I9" s="74">
        <v>2804.21503067</v>
      </c>
      <c r="J9" s="73">
        <v>40.74885469</v>
      </c>
      <c r="K9" s="74">
        <v>4902.18331288</v>
      </c>
      <c r="L9" s="73">
        <v>43.95362658</v>
      </c>
      <c r="M9" s="74">
        <v>8732.87952454</v>
      </c>
    </row>
    <row r="10" spans="1:13" ht="15">
      <c r="A10" s="49">
        <v>1979</v>
      </c>
      <c r="B10" s="73">
        <v>24.55473691</v>
      </c>
      <c r="C10" s="74">
        <v>4152.2857538</v>
      </c>
      <c r="D10" s="73">
        <v>3.61445179</v>
      </c>
      <c r="E10" s="74">
        <v>1320.61419087</v>
      </c>
      <c r="F10" s="73">
        <v>9.90808352</v>
      </c>
      <c r="G10" s="74">
        <v>1561.00968188</v>
      </c>
      <c r="H10" s="73">
        <v>27.37376727</v>
      </c>
      <c r="I10" s="74">
        <v>2510.10356846</v>
      </c>
      <c r="J10" s="73">
        <v>41.44008792</v>
      </c>
      <c r="K10" s="74">
        <v>4683.02904564</v>
      </c>
      <c r="L10" s="73">
        <v>40.17005825</v>
      </c>
      <c r="M10" s="74">
        <v>7680.16763485</v>
      </c>
    </row>
    <row r="11" spans="1:13" ht="15">
      <c r="A11" s="49">
        <v>1980</v>
      </c>
      <c r="B11" s="73">
        <v>24.72559688</v>
      </c>
      <c r="C11" s="74">
        <v>4175.99347037</v>
      </c>
      <c r="D11" s="73">
        <v>3.47475154</v>
      </c>
      <c r="E11" s="74">
        <v>1572.13871826</v>
      </c>
      <c r="F11" s="73">
        <v>9.26977625</v>
      </c>
      <c r="G11" s="74">
        <v>1637.64449819</v>
      </c>
      <c r="H11" s="73">
        <v>25.45308746</v>
      </c>
      <c r="I11" s="74">
        <v>2729.40749698</v>
      </c>
      <c r="J11" s="73">
        <v>45.13220516</v>
      </c>
      <c r="K11" s="74">
        <v>4290.62858525</v>
      </c>
      <c r="L11" s="73">
        <v>39.98873755</v>
      </c>
      <c r="M11" s="74">
        <v>7298.43564692</v>
      </c>
    </row>
    <row r="12" spans="1:13" ht="15">
      <c r="A12" s="49">
        <v>1981</v>
      </c>
      <c r="B12" s="73">
        <v>25.44651686</v>
      </c>
      <c r="C12" s="74">
        <v>3877.8840287</v>
      </c>
      <c r="D12" s="73">
        <v>3.75083261</v>
      </c>
      <c r="E12" s="74">
        <v>1494.84768212</v>
      </c>
      <c r="F12" s="73">
        <v>11.88186223</v>
      </c>
      <c r="G12" s="74">
        <v>1121.13576159</v>
      </c>
      <c r="H12" s="73">
        <v>27.44271562</v>
      </c>
      <c r="I12" s="74">
        <v>2491.41280353</v>
      </c>
      <c r="J12" s="73">
        <v>42.08156668</v>
      </c>
      <c r="K12" s="74">
        <v>4484.54304636</v>
      </c>
      <c r="L12" s="73">
        <v>41.80694308</v>
      </c>
      <c r="M12" s="74">
        <v>7175.26887417</v>
      </c>
    </row>
    <row r="13" spans="1:13" ht="15">
      <c r="A13" s="49">
        <v>1982</v>
      </c>
      <c r="B13" s="73">
        <v>25.71858979</v>
      </c>
      <c r="C13" s="74">
        <v>3827.96587629</v>
      </c>
      <c r="D13" s="73">
        <v>4.58198175</v>
      </c>
      <c r="E13" s="74">
        <v>1396.2185567</v>
      </c>
      <c r="F13" s="73">
        <v>12.33764711</v>
      </c>
      <c r="G13" s="74">
        <v>1406.69019588</v>
      </c>
      <c r="H13" s="73">
        <v>29.94353098</v>
      </c>
      <c r="I13" s="74">
        <v>2501.55824742</v>
      </c>
      <c r="J13" s="73">
        <v>41.65458718</v>
      </c>
      <c r="K13" s="74">
        <v>4266.61120619</v>
      </c>
      <c r="L13" s="73">
        <v>39.72511408</v>
      </c>
      <c r="M13" s="74">
        <v>7176.56338144</v>
      </c>
    </row>
    <row r="14" spans="1:13" ht="15">
      <c r="A14" s="49">
        <v>1983</v>
      </c>
      <c r="B14" s="73">
        <v>27.56048354</v>
      </c>
      <c r="C14" s="74">
        <v>4021.02758794</v>
      </c>
      <c r="D14" s="73">
        <v>4.73629929</v>
      </c>
      <c r="E14" s="74">
        <v>1361.13768844</v>
      </c>
      <c r="F14" s="73">
        <v>13.11021308</v>
      </c>
      <c r="G14" s="74">
        <v>1493.84861307</v>
      </c>
      <c r="H14" s="73">
        <v>32.73186805</v>
      </c>
      <c r="I14" s="74">
        <v>2436.43646231</v>
      </c>
      <c r="J14" s="73">
        <v>46.13338197</v>
      </c>
      <c r="K14" s="74">
        <v>4625.59957789</v>
      </c>
      <c r="L14" s="73">
        <v>40.60287768</v>
      </c>
      <c r="M14" s="74">
        <v>7894.59859296</v>
      </c>
    </row>
    <row r="15" spans="1:13" ht="15">
      <c r="A15" s="49">
        <v>1984</v>
      </c>
      <c r="B15" s="73">
        <v>27.38786212</v>
      </c>
      <c r="C15" s="74">
        <v>3931.08902604</v>
      </c>
      <c r="D15" s="73">
        <v>4.85021319</v>
      </c>
      <c r="E15" s="74">
        <v>914.20675024</v>
      </c>
      <c r="F15" s="73">
        <v>15.87845388</v>
      </c>
      <c r="G15" s="74">
        <v>1630.33537126</v>
      </c>
      <c r="H15" s="73">
        <v>33.75167763</v>
      </c>
      <c r="I15" s="74">
        <v>2951.58179364</v>
      </c>
      <c r="J15" s="73">
        <v>43.95073647</v>
      </c>
      <c r="K15" s="74">
        <v>4712.51812922</v>
      </c>
      <c r="L15" s="73">
        <v>37.91160993</v>
      </c>
      <c r="M15" s="74">
        <v>7095.98572806</v>
      </c>
    </row>
    <row r="16" spans="1:13" ht="15">
      <c r="A16" s="49">
        <v>1985</v>
      </c>
      <c r="B16" s="73">
        <v>28.12411797</v>
      </c>
      <c r="C16" s="74">
        <v>4052.9266171</v>
      </c>
      <c r="D16" s="73">
        <v>4.72545218</v>
      </c>
      <c r="E16" s="74">
        <v>990.15598513</v>
      </c>
      <c r="F16" s="73">
        <v>14.91002168</v>
      </c>
      <c r="G16" s="74">
        <v>1497.82070632</v>
      </c>
      <c r="H16" s="73">
        <v>35.1310051</v>
      </c>
      <c r="I16" s="74">
        <v>2894.94758364</v>
      </c>
      <c r="J16" s="73">
        <v>46.72629727</v>
      </c>
      <c r="K16" s="74">
        <v>5034.69144981</v>
      </c>
      <c r="L16" s="73">
        <v>38.47511093</v>
      </c>
      <c r="M16" s="74">
        <v>7522.66814126</v>
      </c>
    </row>
    <row r="17" spans="1:13" ht="15">
      <c r="A17" s="49">
        <v>1986</v>
      </c>
      <c r="B17" s="73">
        <v>29.84877438</v>
      </c>
      <c r="C17" s="74">
        <v>4122.77625571</v>
      </c>
      <c r="D17" s="73">
        <v>5.62878364</v>
      </c>
      <c r="E17" s="74">
        <v>1236.83287671</v>
      </c>
      <c r="F17" s="73">
        <v>15.273605</v>
      </c>
      <c r="G17" s="74">
        <v>1768.6710137</v>
      </c>
      <c r="H17" s="73">
        <v>33.8989606</v>
      </c>
      <c r="I17" s="74">
        <v>2844.71561644</v>
      </c>
      <c r="J17" s="73">
        <v>50.98760639</v>
      </c>
      <c r="K17" s="74">
        <v>5058.64646575</v>
      </c>
      <c r="L17" s="73">
        <v>42.89595855</v>
      </c>
      <c r="M17" s="74">
        <v>7816.78378082</v>
      </c>
    </row>
    <row r="18" spans="1:13" ht="15">
      <c r="A18" s="49">
        <v>1987</v>
      </c>
      <c r="B18" s="73">
        <v>30.75515635</v>
      </c>
      <c r="C18" s="74">
        <v>4524.38370044</v>
      </c>
      <c r="D18" s="73">
        <v>6.33964038</v>
      </c>
      <c r="E18" s="74">
        <v>1280.74861674</v>
      </c>
      <c r="F18" s="73">
        <v>16.82487682</v>
      </c>
      <c r="G18" s="74">
        <v>1767.98993833</v>
      </c>
      <c r="H18" s="73">
        <v>36.52124807</v>
      </c>
      <c r="I18" s="74">
        <v>3213.80398238</v>
      </c>
      <c r="J18" s="73">
        <v>48.50996121</v>
      </c>
      <c r="K18" s="74">
        <v>5608.24704846</v>
      </c>
      <c r="L18" s="73">
        <v>45.0677199</v>
      </c>
      <c r="M18" s="74">
        <v>8615.22206167</v>
      </c>
    </row>
    <row r="19" spans="1:13" ht="15">
      <c r="A19" s="49">
        <v>1988</v>
      </c>
      <c r="B19" s="73">
        <v>32.49078077</v>
      </c>
      <c r="C19" s="74">
        <v>4315.49857627</v>
      </c>
      <c r="D19" s="73">
        <v>6.61106305</v>
      </c>
      <c r="E19" s="74">
        <v>1067.39725424</v>
      </c>
      <c r="F19" s="73">
        <v>20.16151875</v>
      </c>
      <c r="G19" s="74">
        <v>1754.12774576</v>
      </c>
      <c r="H19" s="73">
        <v>39.20640006</v>
      </c>
      <c r="I19" s="74">
        <v>3214.62560169</v>
      </c>
      <c r="J19" s="73">
        <v>49.78736266</v>
      </c>
      <c r="K19" s="74">
        <v>5446.02147458</v>
      </c>
      <c r="L19" s="73">
        <v>46.08582023</v>
      </c>
      <c r="M19" s="74">
        <v>8321.10762712</v>
      </c>
    </row>
    <row r="20" spans="1:13" ht="15">
      <c r="A20" s="49">
        <v>1989</v>
      </c>
      <c r="B20" s="73">
        <v>32.95321545</v>
      </c>
      <c r="C20" s="74">
        <v>4365.29250604</v>
      </c>
      <c r="D20" s="73">
        <v>6.22938833</v>
      </c>
      <c r="E20" s="74">
        <v>1091.32312651</v>
      </c>
      <c r="F20" s="73">
        <v>18.7470887</v>
      </c>
      <c r="G20" s="74">
        <v>1909.81547139</v>
      </c>
      <c r="H20" s="73">
        <v>38.04887393</v>
      </c>
      <c r="I20" s="74">
        <v>3270.33163578</v>
      </c>
      <c r="J20" s="73">
        <v>52.18351396</v>
      </c>
      <c r="K20" s="74">
        <v>5020.08638195</v>
      </c>
      <c r="L20" s="73">
        <v>49.01575194</v>
      </c>
      <c r="M20" s="74">
        <v>8748.77373086</v>
      </c>
    </row>
    <row r="21" spans="1:13" ht="15">
      <c r="A21" s="49">
        <v>1990</v>
      </c>
      <c r="B21" s="73">
        <v>33.9864986</v>
      </c>
      <c r="C21" s="74">
        <v>4542.24255581</v>
      </c>
      <c r="D21" s="73">
        <v>6.25005347</v>
      </c>
      <c r="E21" s="74">
        <v>1129.47882987</v>
      </c>
      <c r="F21" s="73">
        <v>19.59925409</v>
      </c>
      <c r="G21" s="74">
        <v>1834.9686836</v>
      </c>
      <c r="H21" s="73">
        <v>42.5889384</v>
      </c>
      <c r="I21" s="74">
        <v>3482.27011547</v>
      </c>
      <c r="J21" s="73">
        <v>50.01715931</v>
      </c>
      <c r="K21" s="74">
        <v>5734.27713626</v>
      </c>
      <c r="L21" s="73">
        <v>50.94144673</v>
      </c>
      <c r="M21" s="74">
        <v>9701.35431871</v>
      </c>
    </row>
    <row r="22" spans="1:13" ht="15">
      <c r="A22" s="49">
        <v>1991</v>
      </c>
      <c r="B22" s="73">
        <v>35.5500071</v>
      </c>
      <c r="C22" s="74">
        <v>4534.35664706</v>
      </c>
      <c r="D22" s="73">
        <v>7.58307471</v>
      </c>
      <c r="E22" s="74">
        <v>1473.83188235</v>
      </c>
      <c r="F22" s="73">
        <v>22.27506045</v>
      </c>
      <c r="G22" s="74">
        <v>1977.55708088</v>
      </c>
      <c r="H22" s="73">
        <v>42.2017932</v>
      </c>
      <c r="I22" s="74">
        <v>3319.44117647</v>
      </c>
      <c r="J22" s="73">
        <v>52.13880577</v>
      </c>
      <c r="K22" s="74">
        <v>5775.82764706</v>
      </c>
      <c r="L22" s="73">
        <v>53.02731022</v>
      </c>
      <c r="M22" s="74">
        <v>9958.32352941</v>
      </c>
    </row>
    <row r="23" spans="1:13" ht="15">
      <c r="A23" s="49">
        <v>1992</v>
      </c>
      <c r="B23" s="73">
        <v>35.6560743</v>
      </c>
      <c r="C23" s="74">
        <v>4689.93</v>
      </c>
      <c r="D23" s="73">
        <v>6.59124773</v>
      </c>
      <c r="E23" s="74">
        <v>1207.5</v>
      </c>
      <c r="F23" s="73">
        <v>20.89475089</v>
      </c>
      <c r="G23" s="74">
        <v>1932</v>
      </c>
      <c r="H23" s="73">
        <v>42.45035946</v>
      </c>
      <c r="I23" s="74">
        <v>3487.26</v>
      </c>
      <c r="J23" s="73">
        <v>54.77665359</v>
      </c>
      <c r="K23" s="74">
        <v>5747.7</v>
      </c>
      <c r="L23" s="73">
        <v>52.97855348</v>
      </c>
      <c r="M23" s="74">
        <v>9795.24</v>
      </c>
    </row>
    <row r="24" spans="1:13" ht="15">
      <c r="A24" s="49">
        <v>1993</v>
      </c>
      <c r="B24" s="73">
        <v>35.43960142</v>
      </c>
      <c r="C24" s="74">
        <v>4689.51523546</v>
      </c>
      <c r="D24" s="73">
        <v>7.81100047</v>
      </c>
      <c r="E24" s="74">
        <v>1406.85457064</v>
      </c>
      <c r="F24" s="73">
        <v>19.57955195</v>
      </c>
      <c r="G24" s="74">
        <v>1726.52319252</v>
      </c>
      <c r="H24" s="73">
        <v>43.48331362</v>
      </c>
      <c r="I24" s="74">
        <v>3165.42278393</v>
      </c>
      <c r="J24" s="73">
        <v>55.66632641</v>
      </c>
      <c r="K24" s="74">
        <v>5936.14470222</v>
      </c>
      <c r="L24" s="73">
        <v>49.99348444</v>
      </c>
      <c r="M24" s="74">
        <v>9930.83009695</v>
      </c>
    </row>
    <row r="25" spans="1:13" ht="15">
      <c r="A25" s="49">
        <v>1994</v>
      </c>
      <c r="B25" s="73">
        <v>34.12183205</v>
      </c>
      <c r="C25" s="74">
        <v>4575.44594595</v>
      </c>
      <c r="D25" s="73">
        <v>6.83678881</v>
      </c>
      <c r="E25" s="74">
        <v>1409.23735135</v>
      </c>
      <c r="F25" s="73">
        <v>18.80604769</v>
      </c>
      <c r="G25" s="74">
        <v>1702.06589189</v>
      </c>
      <c r="H25" s="73">
        <v>39.78256371</v>
      </c>
      <c r="I25" s="74">
        <v>2946.58718919</v>
      </c>
      <c r="J25" s="73">
        <v>51.81301255</v>
      </c>
      <c r="K25" s="74">
        <v>5948.07972973</v>
      </c>
      <c r="L25" s="73">
        <v>52.95118457</v>
      </c>
      <c r="M25" s="74">
        <v>9455.92162162</v>
      </c>
    </row>
    <row r="26" spans="1:13" ht="15">
      <c r="A26" s="49">
        <v>1995</v>
      </c>
      <c r="B26" s="73">
        <v>34.2392297</v>
      </c>
      <c r="C26" s="74">
        <v>4751.26308197</v>
      </c>
      <c r="D26" s="73">
        <v>7.08772436</v>
      </c>
      <c r="E26" s="74">
        <v>1420.9384918</v>
      </c>
      <c r="F26" s="73">
        <v>18.43926393</v>
      </c>
      <c r="G26" s="74">
        <v>1549.71104262</v>
      </c>
      <c r="H26" s="73">
        <v>38.57494934</v>
      </c>
      <c r="I26" s="74">
        <v>3214.8733377</v>
      </c>
      <c r="J26" s="73">
        <v>53.18362665</v>
      </c>
      <c r="K26" s="74">
        <v>5772.56262295</v>
      </c>
      <c r="L26" s="73">
        <v>53.51557112</v>
      </c>
      <c r="M26" s="74">
        <v>9768.95213115</v>
      </c>
    </row>
    <row r="27" spans="1:13" ht="15">
      <c r="A27" s="49">
        <v>1996</v>
      </c>
      <c r="B27" s="73">
        <v>34.53301745</v>
      </c>
      <c r="C27" s="74">
        <v>5393.12806637</v>
      </c>
      <c r="D27" s="73">
        <v>6.39873782</v>
      </c>
      <c r="E27" s="74">
        <v>1555.71001914</v>
      </c>
      <c r="F27" s="73">
        <v>18.01762357</v>
      </c>
      <c r="G27" s="74">
        <v>1840.92352265</v>
      </c>
      <c r="H27" s="73">
        <v>39.03906321</v>
      </c>
      <c r="I27" s="74">
        <v>3560.84737715</v>
      </c>
      <c r="J27" s="73">
        <v>55.12013444</v>
      </c>
      <c r="K27" s="74">
        <v>6049.98340779</v>
      </c>
      <c r="L27" s="73">
        <v>53.62964817</v>
      </c>
      <c r="M27" s="74">
        <v>11523.77791959</v>
      </c>
    </row>
    <row r="28" spans="1:13" ht="15">
      <c r="A28" s="49">
        <v>1997</v>
      </c>
      <c r="B28" s="73">
        <v>33.23653525</v>
      </c>
      <c r="C28" s="74">
        <v>5069.24017467</v>
      </c>
      <c r="D28" s="73">
        <v>6.4329843</v>
      </c>
      <c r="E28" s="74">
        <v>1182.82270742</v>
      </c>
      <c r="F28" s="73">
        <v>20.28653694</v>
      </c>
      <c r="G28" s="74">
        <v>1760.15283843</v>
      </c>
      <c r="H28" s="73">
        <v>36.28967488</v>
      </c>
      <c r="I28" s="74">
        <v>3379.49344978</v>
      </c>
      <c r="J28" s="73">
        <v>54.11367853</v>
      </c>
      <c r="K28" s="74">
        <v>6758.98689956</v>
      </c>
      <c r="L28" s="73">
        <v>48.47003462</v>
      </c>
      <c r="M28" s="74">
        <v>10983.35371179</v>
      </c>
    </row>
    <row r="29" spans="1:13" ht="15">
      <c r="A29" s="49">
        <v>1998</v>
      </c>
      <c r="B29" s="73">
        <v>34.59252456</v>
      </c>
      <c r="C29" s="74">
        <v>5317.62257669</v>
      </c>
      <c r="D29" s="73">
        <v>7.79511726</v>
      </c>
      <c r="E29" s="74">
        <v>1661.75705521</v>
      </c>
      <c r="F29" s="73">
        <v>19.1605448</v>
      </c>
      <c r="G29" s="74">
        <v>2019.03482209</v>
      </c>
      <c r="H29" s="73">
        <v>39.80093426</v>
      </c>
      <c r="I29" s="74">
        <v>3589.39523926</v>
      </c>
      <c r="J29" s="73">
        <v>52.83331027</v>
      </c>
      <c r="K29" s="74">
        <v>6647.02822086</v>
      </c>
      <c r="L29" s="73">
        <v>52.93879726</v>
      </c>
      <c r="M29" s="74">
        <v>12262.38226994</v>
      </c>
    </row>
    <row r="30" spans="1:13" ht="15">
      <c r="A30" s="49">
        <v>1999</v>
      </c>
      <c r="B30" s="73">
        <v>35.75788453</v>
      </c>
      <c r="C30" s="74">
        <v>5704.16606498</v>
      </c>
      <c r="D30" s="73">
        <v>8.62374477</v>
      </c>
      <c r="E30" s="74">
        <v>1629.76173285</v>
      </c>
      <c r="F30" s="73">
        <v>19.58904425</v>
      </c>
      <c r="G30" s="74">
        <v>1890.52361011</v>
      </c>
      <c r="H30" s="73">
        <v>42.10563191</v>
      </c>
      <c r="I30" s="74">
        <v>3612.63850782</v>
      </c>
      <c r="J30" s="73">
        <v>53.00782855</v>
      </c>
      <c r="K30" s="74">
        <v>6910.18974729</v>
      </c>
      <c r="L30" s="73">
        <v>55.07545936</v>
      </c>
      <c r="M30" s="74">
        <v>13289.34879663</v>
      </c>
    </row>
    <row r="31" spans="1:13" ht="15">
      <c r="A31" s="49">
        <v>2000</v>
      </c>
      <c r="B31" s="73">
        <v>32.66775388</v>
      </c>
      <c r="C31" s="74">
        <v>5836.82526682</v>
      </c>
      <c r="D31" s="73">
        <v>6.51581005</v>
      </c>
      <c r="E31" s="74">
        <v>1571.15081206</v>
      </c>
      <c r="F31" s="73">
        <v>15.43002089</v>
      </c>
      <c r="G31" s="74">
        <v>1901.0924826</v>
      </c>
      <c r="H31" s="73">
        <v>36.50747492</v>
      </c>
      <c r="I31" s="74">
        <v>3684.34865429</v>
      </c>
      <c r="J31" s="73">
        <v>55.98777717</v>
      </c>
      <c r="K31" s="74">
        <v>6614.54491879</v>
      </c>
      <c r="L31" s="73">
        <v>48.38058183</v>
      </c>
      <c r="M31" s="74">
        <v>12569.20649652</v>
      </c>
    </row>
    <row r="32" spans="1:13" ht="15">
      <c r="A32" s="49">
        <v>2001</v>
      </c>
      <c r="B32" s="73">
        <v>33.04510372</v>
      </c>
      <c r="C32" s="74">
        <v>5729.2808764</v>
      </c>
      <c r="D32" s="73">
        <v>5.33315837</v>
      </c>
      <c r="E32" s="74">
        <v>1788.02258427</v>
      </c>
      <c r="F32" s="73">
        <v>16.45049987</v>
      </c>
      <c r="G32" s="74">
        <v>1810.84840449</v>
      </c>
      <c r="H32" s="73">
        <v>36.07478115</v>
      </c>
      <c r="I32" s="74">
        <v>3385.83</v>
      </c>
      <c r="J32" s="73">
        <v>53.38453245</v>
      </c>
      <c r="K32" s="74">
        <v>6543.40179775</v>
      </c>
      <c r="L32" s="73">
        <v>53.62674295</v>
      </c>
      <c r="M32" s="74">
        <v>12873.76260674</v>
      </c>
    </row>
    <row r="33" spans="1:13" ht="15">
      <c r="A33" s="49">
        <v>2002</v>
      </c>
      <c r="B33" s="73">
        <v>33.44473418</v>
      </c>
      <c r="C33" s="74">
        <v>5435.39579767</v>
      </c>
      <c r="D33" s="73">
        <v>7.44017102</v>
      </c>
      <c r="E33" s="74">
        <v>1603.5170428</v>
      </c>
      <c r="F33" s="73">
        <v>18.59247274</v>
      </c>
      <c r="G33" s="74">
        <v>2032.62723735</v>
      </c>
      <c r="H33" s="73">
        <v>37.66795159</v>
      </c>
      <c r="I33" s="74">
        <v>3764.12451362</v>
      </c>
      <c r="J33" s="73">
        <v>52.50287603</v>
      </c>
      <c r="K33" s="74">
        <v>6481.19505837</v>
      </c>
      <c r="L33" s="73">
        <v>50.590162</v>
      </c>
      <c r="M33" s="74">
        <v>14303.67315175</v>
      </c>
    </row>
    <row r="34" spans="1:13" ht="15">
      <c r="A34" s="49">
        <v>2003</v>
      </c>
      <c r="B34" s="73">
        <v>34.55192189</v>
      </c>
      <c r="C34" s="74">
        <v>5898.01633097</v>
      </c>
      <c r="D34" s="73">
        <v>7.05201061</v>
      </c>
      <c r="E34" s="74">
        <v>1548.22928688</v>
      </c>
      <c r="F34" s="73">
        <v>18.46050625</v>
      </c>
      <c r="G34" s="74">
        <v>1827.1563092</v>
      </c>
      <c r="H34" s="73">
        <v>35.61257165</v>
      </c>
      <c r="I34" s="74">
        <v>3686.26020686</v>
      </c>
      <c r="J34" s="73">
        <v>55.42372212</v>
      </c>
      <c r="K34" s="74">
        <v>7062.87455634</v>
      </c>
      <c r="L34" s="73">
        <v>55.89777262</v>
      </c>
      <c r="M34" s="74">
        <v>13319.68688078</v>
      </c>
    </row>
    <row r="35" spans="1:13" ht="15">
      <c r="A35" s="49">
        <v>2004</v>
      </c>
      <c r="B35" s="73">
        <v>34.3038183</v>
      </c>
      <c r="C35" s="74">
        <v>5711.46863469</v>
      </c>
      <c r="D35" s="73">
        <v>8.05486413</v>
      </c>
      <c r="E35" s="74">
        <v>1499.26051661</v>
      </c>
      <c r="F35" s="73">
        <v>17.76950534</v>
      </c>
      <c r="G35" s="74">
        <v>2084.68605166</v>
      </c>
      <c r="H35" s="73">
        <v>38.12509211</v>
      </c>
      <c r="I35" s="74">
        <v>2974.72324723</v>
      </c>
      <c r="J35" s="73">
        <v>52.83026813</v>
      </c>
      <c r="K35" s="74">
        <v>6782.36900369</v>
      </c>
      <c r="L35" s="73">
        <v>54.43095215</v>
      </c>
      <c r="M35" s="74">
        <v>14649.91704797</v>
      </c>
    </row>
    <row r="36" spans="1:13" ht="15">
      <c r="A36" s="49">
        <v>2005</v>
      </c>
      <c r="B36" s="73">
        <v>34.27780872</v>
      </c>
      <c r="C36" s="74">
        <v>5918.67455013</v>
      </c>
      <c r="D36" s="73">
        <v>7.24455626</v>
      </c>
      <c r="E36" s="74">
        <v>1671.1551671</v>
      </c>
      <c r="F36" s="73">
        <v>18.2827638</v>
      </c>
      <c r="G36" s="74">
        <v>1789.5286581</v>
      </c>
      <c r="H36" s="73">
        <v>37.03053644</v>
      </c>
      <c r="I36" s="74">
        <v>3502.46270437</v>
      </c>
      <c r="J36" s="73">
        <v>54.78108655</v>
      </c>
      <c r="K36" s="74">
        <v>6963.14652956</v>
      </c>
      <c r="L36" s="73">
        <v>53.66191346</v>
      </c>
      <c r="M36" s="74">
        <v>13926.29305913</v>
      </c>
    </row>
    <row r="37" spans="1:13" ht="15">
      <c r="A37" s="49">
        <v>2006</v>
      </c>
      <c r="B37" s="73">
        <v>34.3254096</v>
      </c>
      <c r="C37" s="74">
        <v>6007.38689009</v>
      </c>
      <c r="D37" s="73">
        <v>8.55842924</v>
      </c>
      <c r="E37" s="74">
        <v>1668.71858058</v>
      </c>
      <c r="F37" s="73">
        <v>16.9793631</v>
      </c>
      <c r="G37" s="74">
        <v>2002.4622967</v>
      </c>
      <c r="H37" s="73">
        <v>38.81730647</v>
      </c>
      <c r="I37" s="74">
        <v>3711.23012321</v>
      </c>
      <c r="J37" s="73">
        <v>54.39467272</v>
      </c>
      <c r="K37" s="74">
        <v>6674.87432233</v>
      </c>
      <c r="L37" s="73">
        <v>52.49128059</v>
      </c>
      <c r="M37" s="74">
        <v>13349.74864465</v>
      </c>
    </row>
    <row r="38" spans="1:13" ht="15">
      <c r="A38" s="49">
        <v>2007</v>
      </c>
      <c r="B38" s="73">
        <v>33.64775368</v>
      </c>
      <c r="C38" s="74">
        <v>5850.19006297</v>
      </c>
      <c r="D38" s="73">
        <v>6.88764802</v>
      </c>
      <c r="E38" s="74">
        <v>1794.05828598</v>
      </c>
      <c r="F38" s="73">
        <v>17.29243239</v>
      </c>
      <c r="G38" s="74">
        <v>2015.06546613</v>
      </c>
      <c r="H38" s="73">
        <v>38.0139533</v>
      </c>
      <c r="I38" s="74">
        <v>3243.60537936</v>
      </c>
      <c r="J38" s="73">
        <v>53.81434708</v>
      </c>
      <c r="K38" s="74">
        <v>7111.2310321</v>
      </c>
      <c r="L38" s="73">
        <v>51.80247872</v>
      </c>
      <c r="M38" s="74">
        <v>14083.79089234</v>
      </c>
    </row>
    <row r="39" spans="1:13" ht="15">
      <c r="A39" s="49">
        <v>2008</v>
      </c>
      <c r="B39" s="73">
        <v>33.5748353</v>
      </c>
      <c r="C39" s="74">
        <v>5941.81715147</v>
      </c>
      <c r="D39" s="73">
        <v>7.14110125</v>
      </c>
      <c r="E39" s="74">
        <v>1856.81785984</v>
      </c>
      <c r="F39" s="73">
        <v>16.92730851</v>
      </c>
      <c r="G39" s="74">
        <v>1770.16635971</v>
      </c>
      <c r="H39" s="73">
        <v>36.98356569</v>
      </c>
      <c r="I39" s="74">
        <v>3466.06000503</v>
      </c>
      <c r="J39" s="73">
        <v>53.36373252</v>
      </c>
      <c r="K39" s="74">
        <v>6808.33215273</v>
      </c>
      <c r="L39" s="73">
        <v>53.12442451</v>
      </c>
      <c r="M39" s="74">
        <v>14854.54287869</v>
      </c>
    </row>
    <row r="40" spans="1:13" ht="15">
      <c r="A40" s="49">
        <v>2009</v>
      </c>
      <c r="B40" s="73">
        <v>33.97614062</v>
      </c>
      <c r="C40" s="74">
        <v>6278.97984636</v>
      </c>
      <c r="D40" s="73">
        <v>6.6695054</v>
      </c>
      <c r="E40" s="74">
        <v>1883.69395391</v>
      </c>
      <c r="F40" s="73">
        <v>18.80732927</v>
      </c>
      <c r="G40" s="74">
        <v>1921.36783298</v>
      </c>
      <c r="H40" s="73">
        <v>39.90716821</v>
      </c>
      <c r="I40" s="74">
        <v>3786.22484735</v>
      </c>
      <c r="J40" s="73">
        <v>54.75436132</v>
      </c>
      <c r="K40" s="74">
        <v>7744.07514384</v>
      </c>
      <c r="L40" s="73">
        <v>49.12483276</v>
      </c>
      <c r="M40" s="74">
        <v>15028.21501393</v>
      </c>
    </row>
    <row r="41" spans="1:13" ht="15">
      <c r="A41" s="49">
        <v>2010</v>
      </c>
      <c r="B41" s="73">
        <v>31.44569868</v>
      </c>
      <c r="C41" s="74">
        <v>6213.52969513</v>
      </c>
      <c r="D41" s="73">
        <v>4.85705701</v>
      </c>
      <c r="E41" s="74">
        <v>1864.05890854</v>
      </c>
      <c r="F41" s="73">
        <v>15.17287082</v>
      </c>
      <c r="G41" s="74">
        <v>1404.2577111</v>
      </c>
      <c r="H41" s="73">
        <v>34.24412872</v>
      </c>
      <c r="I41" s="74">
        <v>3106.76484757</v>
      </c>
      <c r="J41" s="73">
        <v>51.99851171</v>
      </c>
      <c r="K41" s="74">
        <v>7394.10033721</v>
      </c>
      <c r="L41" s="73">
        <v>50.57161764</v>
      </c>
      <c r="M41" s="74">
        <v>14912.47126832</v>
      </c>
    </row>
    <row r="42" spans="1:13" ht="15">
      <c r="A42" s="53">
        <v>2011</v>
      </c>
      <c r="B42" s="76">
        <v>33.25295476</v>
      </c>
      <c r="C42" s="77">
        <v>6300</v>
      </c>
      <c r="D42" s="76">
        <v>6.47560756</v>
      </c>
      <c r="E42" s="77">
        <v>1614</v>
      </c>
      <c r="F42" s="76">
        <v>17.81859818</v>
      </c>
      <c r="G42" s="77">
        <v>1980</v>
      </c>
      <c r="H42" s="76">
        <v>37.36848728</v>
      </c>
      <c r="I42" s="77">
        <v>3600</v>
      </c>
      <c r="J42" s="76">
        <v>52.78135446</v>
      </c>
      <c r="K42" s="77">
        <v>7692</v>
      </c>
      <c r="L42" s="76">
        <v>51.38296332</v>
      </c>
      <c r="M42" s="77">
        <v>14544</v>
      </c>
    </row>
    <row r="43" spans="1:13" ht="17.25">
      <c r="A43" s="178" t="s">
        <v>135</v>
      </c>
      <c r="B43" s="178"/>
      <c r="C43" s="178"/>
      <c r="D43" s="178"/>
      <c r="E43" s="178"/>
      <c r="F43" s="178"/>
      <c r="G43" s="178"/>
      <c r="H43" s="178"/>
      <c r="I43" s="178"/>
      <c r="J43" s="178"/>
      <c r="K43" s="178"/>
      <c r="L43" s="178"/>
      <c r="M43" s="178"/>
    </row>
    <row r="44" spans="1:13" ht="37.5" customHeight="1">
      <c r="A44" s="164" t="s">
        <v>790</v>
      </c>
      <c r="B44" s="164"/>
      <c r="C44" s="164"/>
      <c r="D44" s="164"/>
      <c r="E44" s="164"/>
      <c r="F44" s="164"/>
      <c r="G44" s="164"/>
      <c r="H44" s="164"/>
      <c r="I44" s="164"/>
      <c r="J44" s="164"/>
      <c r="K44" s="164"/>
      <c r="L44" s="164"/>
      <c r="M44" s="164"/>
    </row>
    <row r="45" spans="1:13" ht="17.25">
      <c r="A45" s="164" t="s">
        <v>132</v>
      </c>
      <c r="B45" s="164"/>
      <c r="C45" s="164"/>
      <c r="D45" s="164"/>
      <c r="E45" s="164"/>
      <c r="F45" s="164"/>
      <c r="G45" s="164"/>
      <c r="H45" s="164"/>
      <c r="I45" s="164"/>
      <c r="J45" s="164"/>
      <c r="K45" s="164"/>
      <c r="L45" s="164"/>
      <c r="M45" s="164"/>
    </row>
    <row r="46" spans="1:13" ht="15">
      <c r="A46" s="155" t="s">
        <v>98</v>
      </c>
      <c r="B46" s="155"/>
      <c r="C46" s="155"/>
      <c r="D46" s="155"/>
      <c r="E46" s="155"/>
      <c r="F46" s="155"/>
      <c r="G46" s="155"/>
      <c r="H46" s="155"/>
      <c r="I46" s="155"/>
      <c r="J46" s="155"/>
      <c r="K46" s="155"/>
      <c r="L46" s="155"/>
      <c r="M46" s="155"/>
    </row>
  </sheetData>
  <sheetProtection/>
  <mergeCells count="10">
    <mergeCell ref="B4:C4"/>
    <mergeCell ref="A43:M43"/>
    <mergeCell ref="A44:M44"/>
    <mergeCell ref="A45:M45"/>
    <mergeCell ref="A46:M46"/>
    <mergeCell ref="D4:E4"/>
    <mergeCell ref="F4:G4"/>
    <mergeCell ref="H4:I4"/>
    <mergeCell ref="J4:K4"/>
    <mergeCell ref="L4:M4"/>
  </mergeCells>
  <printOptions/>
  <pageMargins left="0.7" right="0.7" top="0.75" bottom="0.75" header="0.3" footer="0.3"/>
  <pageSetup fitToHeight="1" fitToWidth="1" horizontalDpi="600" verticalDpi="600" orientation="portrait" scale="66"/>
</worksheet>
</file>

<file path=xl/worksheets/sheet23.xml><?xml version="1.0" encoding="utf-8"?>
<worksheet xmlns="http://schemas.openxmlformats.org/spreadsheetml/2006/main" xmlns:r="http://schemas.openxmlformats.org/officeDocument/2006/relationships">
  <sheetPr>
    <pageSetUpPr fitToPage="1"/>
  </sheetPr>
  <dimension ref="A1:J53"/>
  <sheetViews>
    <sheetView zoomScaleSheetLayoutView="100" zoomScalePageLayoutView="0" workbookViewId="0" topLeftCell="A34">
      <selection activeCell="A46" sqref="A46:J47"/>
    </sheetView>
  </sheetViews>
  <sheetFormatPr defaultColWidth="8.57421875" defaultRowHeight="15"/>
  <cols>
    <col min="1" max="1" width="9.57421875" style="31" customWidth="1"/>
    <col min="2" max="2" width="13.00390625" style="31" customWidth="1"/>
    <col min="3" max="3" width="9.57421875" style="31" customWidth="1"/>
    <col min="4" max="4" width="14.00390625" style="60" bestFit="1" customWidth="1"/>
    <col min="5" max="5" width="13.00390625" style="31" customWidth="1"/>
    <col min="6" max="6" width="10.421875" style="31" bestFit="1" customWidth="1"/>
    <col min="7" max="7" width="14.00390625" style="60" bestFit="1" customWidth="1"/>
    <col min="8" max="8" width="13.00390625" style="31" customWidth="1"/>
    <col min="9" max="9" width="10.421875" style="31" bestFit="1" customWidth="1"/>
    <col min="10" max="10" width="14.00390625" style="61" bestFit="1" customWidth="1"/>
    <col min="11" max="16384" width="8.57421875" style="31" customWidth="1"/>
  </cols>
  <sheetData>
    <row r="1" spans="1:4" ht="15">
      <c r="A1" s="2" t="s">
        <v>51</v>
      </c>
      <c r="B1" s="2"/>
      <c r="C1" s="2"/>
      <c r="D1" s="3"/>
    </row>
    <row r="2" spans="1:4" ht="17.25">
      <c r="A2" s="2" t="s">
        <v>203</v>
      </c>
      <c r="B2" s="2"/>
      <c r="C2" s="2"/>
      <c r="D2" s="3"/>
    </row>
    <row r="3" spans="1:10" ht="15" customHeight="1">
      <c r="A3" s="165" t="s">
        <v>204</v>
      </c>
      <c r="B3" s="165"/>
      <c r="C3" s="165"/>
      <c r="D3" s="165"/>
      <c r="E3" s="165"/>
      <c r="F3" s="165"/>
      <c r="G3" s="165"/>
      <c r="H3" s="165"/>
      <c r="I3" s="165"/>
      <c r="J3" s="165"/>
    </row>
    <row r="4" spans="1:10" ht="30">
      <c r="A4" s="47"/>
      <c r="B4" s="62" t="s">
        <v>14</v>
      </c>
      <c r="C4" s="63"/>
      <c r="D4" s="64"/>
      <c r="E4" s="62" t="s">
        <v>8</v>
      </c>
      <c r="F4" s="63"/>
      <c r="G4" s="65"/>
      <c r="H4" s="63" t="s">
        <v>15</v>
      </c>
      <c r="I4" s="63"/>
      <c r="J4" s="66"/>
    </row>
    <row r="5" spans="1:10" ht="15" customHeight="1">
      <c r="A5" s="49"/>
      <c r="B5" s="67"/>
      <c r="C5" s="162" t="s">
        <v>29</v>
      </c>
      <c r="D5" s="166"/>
      <c r="E5" s="67"/>
      <c r="F5" s="162" t="s">
        <v>29</v>
      </c>
      <c r="G5" s="166"/>
      <c r="H5" s="68"/>
      <c r="I5" s="162" t="s">
        <v>29</v>
      </c>
      <c r="J5" s="179"/>
    </row>
    <row r="6" spans="1:10" ht="45">
      <c r="A6" s="69" t="s">
        <v>0</v>
      </c>
      <c r="B6" s="70" t="s">
        <v>10</v>
      </c>
      <c r="C6" s="71" t="s">
        <v>11</v>
      </c>
      <c r="D6" s="72" t="s">
        <v>12</v>
      </c>
      <c r="E6" s="70" t="s">
        <v>10</v>
      </c>
      <c r="F6" s="71" t="s">
        <v>11</v>
      </c>
      <c r="G6" s="72" t="s">
        <v>12</v>
      </c>
      <c r="H6" s="70" t="s">
        <v>10</v>
      </c>
      <c r="I6" s="71" t="s">
        <v>11</v>
      </c>
      <c r="J6" s="94" t="s">
        <v>12</v>
      </c>
    </row>
    <row r="7" spans="1:10" ht="15">
      <c r="A7" s="49">
        <v>1975</v>
      </c>
      <c r="B7" s="25">
        <f>16.02234857/100</f>
        <v>0.16022348569999997</v>
      </c>
      <c r="C7" s="11">
        <v>6872.72955224</v>
      </c>
      <c r="D7" s="12">
        <v>20314.98</v>
      </c>
      <c r="E7" s="25">
        <f>11.43150552/100</f>
        <v>0.1143150552</v>
      </c>
      <c r="F7" s="11">
        <v>12381.02014925</v>
      </c>
      <c r="G7" s="12">
        <v>19186.37</v>
      </c>
      <c r="H7" s="25">
        <f>0.7477654/100</f>
        <v>0.007477654</v>
      </c>
      <c r="I7" s="11">
        <v>20213.91044776</v>
      </c>
      <c r="J7" s="11">
        <v>24559.90119403</v>
      </c>
    </row>
    <row r="8" spans="1:10" ht="15">
      <c r="A8" s="49">
        <v>1976</v>
      </c>
      <c r="B8" s="73">
        <v>16.34938334</v>
      </c>
      <c r="C8" s="74">
        <v>6994.2028169</v>
      </c>
      <c r="D8" s="75">
        <v>19869.8943662</v>
      </c>
      <c r="E8" s="73">
        <v>11.38643702</v>
      </c>
      <c r="F8" s="74">
        <v>12486.24161972</v>
      </c>
      <c r="G8" s="75">
        <v>19118.81235915</v>
      </c>
      <c r="H8" s="73">
        <v>0.82824248</v>
      </c>
      <c r="I8" s="74">
        <v>17799.45137324</v>
      </c>
      <c r="J8" s="74">
        <v>25520.89232394</v>
      </c>
    </row>
    <row r="9" spans="1:10" ht="15">
      <c r="A9" s="49">
        <v>1977</v>
      </c>
      <c r="B9" s="73">
        <v>16.44734389</v>
      </c>
      <c r="C9" s="74">
        <v>6559.69700165</v>
      </c>
      <c r="D9" s="75">
        <v>19470.84665568</v>
      </c>
      <c r="E9" s="73">
        <v>11.03750363</v>
      </c>
      <c r="F9" s="74">
        <v>12896.27505766</v>
      </c>
      <c r="G9" s="75">
        <v>20006.33212521</v>
      </c>
      <c r="H9" s="73">
        <v>0.95677064</v>
      </c>
      <c r="I9" s="74">
        <v>17310.31153213</v>
      </c>
      <c r="J9" s="74">
        <v>27086.64</v>
      </c>
    </row>
    <row r="10" spans="1:10" ht="15">
      <c r="A10" s="49">
        <v>1978</v>
      </c>
      <c r="B10" s="73">
        <v>16.80731817</v>
      </c>
      <c r="C10" s="74">
        <v>6979.3796319</v>
      </c>
      <c r="D10" s="75">
        <v>20076.10242331</v>
      </c>
      <c r="E10" s="73">
        <v>10.93594318</v>
      </c>
      <c r="F10" s="74">
        <v>11663.45733129</v>
      </c>
      <c r="G10" s="75">
        <v>19314.46377301</v>
      </c>
      <c r="H10" s="73">
        <v>0.88375385</v>
      </c>
      <c r="I10" s="74">
        <v>17836.19239264</v>
      </c>
      <c r="J10" s="74">
        <v>28180.63006135</v>
      </c>
    </row>
    <row r="11" spans="1:10" ht="15">
      <c r="A11" s="49">
        <v>1979</v>
      </c>
      <c r="B11" s="73">
        <v>17.22486204</v>
      </c>
      <c r="C11" s="74">
        <v>6219.06257261</v>
      </c>
      <c r="D11" s="75">
        <v>18732.11618257</v>
      </c>
      <c r="E11" s="73">
        <v>11.31743052</v>
      </c>
      <c r="F11" s="74">
        <v>11501.5193361</v>
      </c>
      <c r="G11" s="75">
        <v>18732.11618257</v>
      </c>
      <c r="H11" s="73">
        <v>0.67765899</v>
      </c>
      <c r="I11" s="74">
        <v>16971.29726141</v>
      </c>
      <c r="J11" s="74">
        <v>28098.17427386</v>
      </c>
    </row>
    <row r="12" spans="1:10" ht="15">
      <c r="A12" s="49">
        <v>1980</v>
      </c>
      <c r="B12" s="73">
        <v>17.17169664</v>
      </c>
      <c r="C12" s="74">
        <v>6255.80198307</v>
      </c>
      <c r="D12" s="75">
        <v>18882.04106409</v>
      </c>
      <c r="E12" s="73">
        <v>11.59573878</v>
      </c>
      <c r="F12" s="74">
        <v>11736.452237</v>
      </c>
      <c r="G12" s="75">
        <v>19105.85247884</v>
      </c>
      <c r="H12" s="73">
        <v>0.56194245</v>
      </c>
      <c r="I12" s="74">
        <v>15846.93992745</v>
      </c>
      <c r="J12" s="74">
        <v>25383.48972189</v>
      </c>
    </row>
    <row r="13" spans="1:10" ht="15">
      <c r="A13" s="49">
        <v>1981</v>
      </c>
      <c r="B13" s="73">
        <v>17.51140729</v>
      </c>
      <c r="C13" s="74">
        <v>5770.11205298</v>
      </c>
      <c r="D13" s="75">
        <v>18867.46916115</v>
      </c>
      <c r="E13" s="73">
        <v>11.38715458</v>
      </c>
      <c r="F13" s="74">
        <v>10964.70774834</v>
      </c>
      <c r="G13" s="75">
        <v>19134.05033113</v>
      </c>
      <c r="H13" s="73">
        <v>0.52240663</v>
      </c>
      <c r="I13" s="74">
        <v>13940.70034216</v>
      </c>
      <c r="J13" s="74">
        <v>23917.56291391</v>
      </c>
    </row>
    <row r="14" spans="1:10" ht="15">
      <c r="A14" s="49">
        <v>1982</v>
      </c>
      <c r="B14" s="73">
        <v>17.89682091</v>
      </c>
      <c r="C14" s="74">
        <v>5503.42814433</v>
      </c>
      <c r="D14" s="75">
        <v>19016.49674227</v>
      </c>
      <c r="E14" s="73">
        <v>11.6760486</v>
      </c>
      <c r="F14" s="74">
        <v>11169.74845361</v>
      </c>
      <c r="G14" s="75">
        <v>20217.24470103</v>
      </c>
      <c r="H14" s="73">
        <v>0.69144894</v>
      </c>
      <c r="I14" s="74">
        <v>15893.62123711</v>
      </c>
      <c r="J14" s="74">
        <v>26607.27162887</v>
      </c>
    </row>
    <row r="15" spans="1:10" ht="15">
      <c r="A15" s="49">
        <v>1983</v>
      </c>
      <c r="B15" s="73">
        <v>19.05576691</v>
      </c>
      <c r="C15" s="74">
        <v>5880.11481407</v>
      </c>
      <c r="D15" s="75">
        <v>19514.17732663</v>
      </c>
      <c r="E15" s="73">
        <v>11.91162735</v>
      </c>
      <c r="F15" s="74">
        <v>13393.59485427</v>
      </c>
      <c r="G15" s="75">
        <v>21778.20301508</v>
      </c>
      <c r="H15" s="73">
        <v>0.83057229</v>
      </c>
      <c r="I15" s="74">
        <v>16419.85764824</v>
      </c>
      <c r="J15" s="74">
        <v>28025.82500503</v>
      </c>
    </row>
    <row r="16" spans="1:10" ht="15">
      <c r="A16" s="49">
        <v>1984</v>
      </c>
      <c r="B16" s="73">
        <v>19.16238967</v>
      </c>
      <c r="C16" s="74">
        <v>5659.37512054</v>
      </c>
      <c r="D16" s="75">
        <v>19374.65305689</v>
      </c>
      <c r="E16" s="73">
        <v>12.59370333</v>
      </c>
      <c r="F16" s="74">
        <v>13060.09643202</v>
      </c>
      <c r="G16" s="75">
        <v>21168.23963356</v>
      </c>
      <c r="H16" s="73">
        <v>0.97245988</v>
      </c>
      <c r="I16" s="74">
        <v>17700.78403086</v>
      </c>
      <c r="J16" s="74">
        <v>29102.24821601</v>
      </c>
    </row>
    <row r="17" spans="1:10" ht="15">
      <c r="A17" s="49">
        <v>1985</v>
      </c>
      <c r="B17" s="73">
        <v>19.80384498</v>
      </c>
      <c r="C17" s="74">
        <v>5940.93591078</v>
      </c>
      <c r="D17" s="75">
        <v>19828.29315985</v>
      </c>
      <c r="E17" s="73">
        <v>12.194146</v>
      </c>
      <c r="F17" s="74">
        <v>12586.72862454</v>
      </c>
      <c r="G17" s="75">
        <v>21078.57486989</v>
      </c>
      <c r="H17" s="73">
        <v>0.88847829</v>
      </c>
      <c r="I17" s="74">
        <v>14684.51672862</v>
      </c>
      <c r="J17" s="74">
        <v>25513.29892193</v>
      </c>
    </row>
    <row r="18" spans="1:10" ht="15">
      <c r="A18" s="49">
        <v>1986</v>
      </c>
      <c r="B18" s="73">
        <v>21.13414246</v>
      </c>
      <c r="C18" s="74">
        <v>5689.43123288</v>
      </c>
      <c r="D18" s="75">
        <v>19995.46484018</v>
      </c>
      <c r="E18" s="73">
        <v>11.85758706</v>
      </c>
      <c r="F18" s="74">
        <v>12986.74520548</v>
      </c>
      <c r="G18" s="75">
        <v>22333.07897717</v>
      </c>
      <c r="H18" s="73">
        <v>0.99766925</v>
      </c>
      <c r="I18" s="74">
        <v>14965.67780822</v>
      </c>
      <c r="J18" s="74">
        <v>27309.26991781</v>
      </c>
    </row>
    <row r="19" spans="1:10" ht="15">
      <c r="A19" s="49">
        <v>1987</v>
      </c>
      <c r="B19" s="73">
        <v>21.57658659</v>
      </c>
      <c r="C19" s="74">
        <v>6181.00419383</v>
      </c>
      <c r="D19" s="75">
        <v>20285.14889868</v>
      </c>
      <c r="E19" s="73">
        <v>12.26887292</v>
      </c>
      <c r="F19" s="74">
        <v>13921.18061674</v>
      </c>
      <c r="G19" s="75">
        <v>21826.42246696</v>
      </c>
      <c r="H19" s="73">
        <v>1.24274037</v>
      </c>
      <c r="I19" s="74">
        <v>20070.36496916</v>
      </c>
      <c r="J19" s="74">
        <v>31505.62047577</v>
      </c>
    </row>
    <row r="20" spans="1:10" ht="15">
      <c r="A20" s="49">
        <v>1988</v>
      </c>
      <c r="B20" s="73">
        <v>22.98463194</v>
      </c>
      <c r="C20" s="74">
        <v>5968.24271186</v>
      </c>
      <c r="D20" s="75">
        <v>19934.31323729</v>
      </c>
      <c r="E20" s="73">
        <v>11.94697819</v>
      </c>
      <c r="F20" s="74">
        <v>13772.86779661</v>
      </c>
      <c r="G20" s="75">
        <v>22491.85827119</v>
      </c>
      <c r="H20" s="73">
        <v>1.16205633</v>
      </c>
      <c r="I20" s="74">
        <v>17935.33450847</v>
      </c>
      <c r="J20" s="74">
        <v>29632.70764407</v>
      </c>
    </row>
    <row r="21" spans="1:10" ht="15">
      <c r="A21" s="49">
        <v>1989</v>
      </c>
      <c r="B21" s="73">
        <v>23.02749685</v>
      </c>
      <c r="C21" s="74">
        <v>6202.35310234</v>
      </c>
      <c r="D21" s="75">
        <v>19902.0960838</v>
      </c>
      <c r="E21" s="73">
        <v>12.58282075</v>
      </c>
      <c r="F21" s="74">
        <v>13095.87751813</v>
      </c>
      <c r="G21" s="75">
        <v>21826.46253022</v>
      </c>
      <c r="H21" s="73">
        <v>1.31001486</v>
      </c>
      <c r="I21" s="74">
        <v>18989.02240129</v>
      </c>
      <c r="J21" s="74">
        <v>31255.49434327</v>
      </c>
    </row>
    <row r="22" spans="1:10" ht="15">
      <c r="A22" s="49">
        <v>1990</v>
      </c>
      <c r="B22" s="73">
        <v>24.03325855</v>
      </c>
      <c r="C22" s="74">
        <v>6255.57505774</v>
      </c>
      <c r="D22" s="75">
        <v>20069.96997691</v>
      </c>
      <c r="E22" s="73">
        <v>12.34118765</v>
      </c>
      <c r="F22" s="74">
        <v>14596.34180139</v>
      </c>
      <c r="G22" s="75">
        <v>22937.10854503</v>
      </c>
      <c r="H22" s="73">
        <v>1.51435119</v>
      </c>
      <c r="I22" s="74">
        <v>16507.76751347</v>
      </c>
      <c r="J22" s="74">
        <v>28170.93967667</v>
      </c>
    </row>
    <row r="23" spans="1:10" ht="15">
      <c r="A23" s="49">
        <v>1991</v>
      </c>
      <c r="B23" s="73">
        <v>25.50785034</v>
      </c>
      <c r="C23" s="74">
        <v>6426.43811765</v>
      </c>
      <c r="D23" s="75">
        <v>19916.64705882</v>
      </c>
      <c r="E23" s="73">
        <v>12.40501629</v>
      </c>
      <c r="F23" s="74">
        <v>13941.65294118</v>
      </c>
      <c r="G23" s="75">
        <v>22193.78370588</v>
      </c>
      <c r="H23" s="73">
        <v>1.32751029</v>
      </c>
      <c r="I23" s="74">
        <v>17159.85116176</v>
      </c>
      <c r="J23" s="74">
        <v>29655.88747059</v>
      </c>
    </row>
    <row r="24" spans="1:10" ht="15">
      <c r="A24" s="49">
        <v>1992</v>
      </c>
      <c r="B24" s="73">
        <v>25.81757788</v>
      </c>
      <c r="C24" s="74">
        <v>6440</v>
      </c>
      <c r="D24" s="75">
        <v>20142.71</v>
      </c>
      <c r="E24" s="73">
        <v>12.01991737</v>
      </c>
      <c r="F24" s="74">
        <v>14490</v>
      </c>
      <c r="G24" s="75">
        <v>23184</v>
      </c>
      <c r="H24" s="73">
        <v>1.15530674</v>
      </c>
      <c r="I24" s="74">
        <v>14973</v>
      </c>
      <c r="J24" s="74">
        <v>28980</v>
      </c>
    </row>
    <row r="25" spans="1:10" ht="15">
      <c r="A25" s="49">
        <v>1993</v>
      </c>
      <c r="B25" s="73">
        <v>25.5038512</v>
      </c>
      <c r="C25" s="74">
        <v>6265.19235457</v>
      </c>
      <c r="D25" s="75">
        <v>20307.16414127</v>
      </c>
      <c r="E25" s="73">
        <v>11.85019561</v>
      </c>
      <c r="F25" s="74">
        <v>15351.90970914</v>
      </c>
      <c r="G25" s="75">
        <v>23839.93228532</v>
      </c>
      <c r="H25" s="73">
        <v>1.26011684</v>
      </c>
      <c r="I25" s="74">
        <v>17194.88919668</v>
      </c>
      <c r="J25" s="74">
        <v>29467.35056787</v>
      </c>
    </row>
    <row r="26" spans="1:10" ht="15">
      <c r="A26" s="49">
        <v>1994</v>
      </c>
      <c r="B26" s="73">
        <v>24.64174593</v>
      </c>
      <c r="C26" s="74">
        <v>6387.32254054</v>
      </c>
      <c r="D26" s="75">
        <v>20783.20063514</v>
      </c>
      <c r="E26" s="73">
        <v>11.15324387</v>
      </c>
      <c r="F26" s="74">
        <v>15251.48648649</v>
      </c>
      <c r="G26" s="75">
        <v>24544.2172027</v>
      </c>
      <c r="H26" s="73">
        <v>1.18321336</v>
      </c>
      <c r="I26" s="74">
        <v>20607.80854054</v>
      </c>
      <c r="J26" s="74">
        <v>31418.06216216</v>
      </c>
    </row>
    <row r="27" spans="1:10" ht="15">
      <c r="A27" s="49">
        <v>1995</v>
      </c>
      <c r="B27" s="73">
        <v>24.65810609</v>
      </c>
      <c r="C27" s="74">
        <v>6798.30259672</v>
      </c>
      <c r="D27" s="75">
        <v>21049.1315541</v>
      </c>
      <c r="E27" s="73">
        <v>11.07207721</v>
      </c>
      <c r="F27" s="74">
        <v>15097.47147541</v>
      </c>
      <c r="G27" s="75">
        <v>24743.57163279</v>
      </c>
      <c r="H27" s="73">
        <v>1.25899389</v>
      </c>
      <c r="I27" s="74">
        <v>17338.40988852</v>
      </c>
      <c r="J27" s="74">
        <v>29484.47370492</v>
      </c>
    </row>
    <row r="28" spans="1:10" ht="15">
      <c r="A28" s="49">
        <v>1996</v>
      </c>
      <c r="B28" s="73">
        <v>25.05271007</v>
      </c>
      <c r="C28" s="74">
        <v>7259.98008934</v>
      </c>
      <c r="D28" s="75">
        <v>21339.1557626</v>
      </c>
      <c r="E28" s="73">
        <v>10.50664169</v>
      </c>
      <c r="F28" s="74">
        <v>17181.95287811</v>
      </c>
      <c r="G28" s="75">
        <v>25963.07165284</v>
      </c>
      <c r="H28" s="73">
        <v>0.99518569</v>
      </c>
      <c r="I28" s="74">
        <v>19119.38804084</v>
      </c>
      <c r="J28" s="74">
        <v>33335.4085769</v>
      </c>
    </row>
    <row r="29" spans="1:10" ht="15">
      <c r="A29" s="49">
        <v>1997</v>
      </c>
      <c r="B29" s="73">
        <v>23.6954659</v>
      </c>
      <c r="C29" s="74">
        <v>6843.47423581</v>
      </c>
      <c r="D29" s="75">
        <v>21652.69615721</v>
      </c>
      <c r="E29" s="73">
        <v>11.84013508</v>
      </c>
      <c r="F29" s="74">
        <v>15770.96943231</v>
      </c>
      <c r="G29" s="75">
        <v>26086.87318777</v>
      </c>
      <c r="H29" s="73">
        <v>1.28517684</v>
      </c>
      <c r="I29" s="74">
        <v>22524.32384279</v>
      </c>
      <c r="J29" s="74">
        <v>35025.63336245</v>
      </c>
    </row>
    <row r="30" spans="1:10" ht="15">
      <c r="A30" s="49">
        <v>1998</v>
      </c>
      <c r="B30" s="73">
        <v>25.01970342</v>
      </c>
      <c r="C30" s="74">
        <v>7062.46748466</v>
      </c>
      <c r="D30" s="75">
        <v>21602.84171779</v>
      </c>
      <c r="E30" s="73">
        <v>10.71262393</v>
      </c>
      <c r="F30" s="74">
        <v>17337.66527607</v>
      </c>
      <c r="G30" s="75">
        <v>26866.45719018</v>
      </c>
      <c r="H30" s="73">
        <v>1.45336876</v>
      </c>
      <c r="I30" s="74">
        <v>24294.88814724</v>
      </c>
      <c r="J30" s="74">
        <v>35358.03574233</v>
      </c>
    </row>
    <row r="31" spans="1:10" ht="15">
      <c r="A31" s="49">
        <v>1999</v>
      </c>
      <c r="B31" s="73">
        <v>26.38742496</v>
      </c>
      <c r="C31" s="74">
        <v>7333.92779783</v>
      </c>
      <c r="D31" s="75">
        <v>22107.71790614</v>
      </c>
      <c r="E31" s="73">
        <v>10.80943331</v>
      </c>
      <c r="F31" s="74">
        <v>16721.35537906</v>
      </c>
      <c r="G31" s="75">
        <v>26418.43768953</v>
      </c>
      <c r="H31" s="73">
        <v>0.99168594</v>
      </c>
      <c r="I31" s="74">
        <v>19720.11696751</v>
      </c>
      <c r="J31" s="74">
        <v>32364.35174489</v>
      </c>
    </row>
    <row r="32" spans="1:10" ht="15">
      <c r="A32" s="49">
        <v>2000</v>
      </c>
      <c r="B32" s="73">
        <v>24.00247044</v>
      </c>
      <c r="C32" s="74">
        <v>7855.75406032</v>
      </c>
      <c r="D32" s="75">
        <v>22553.86990719</v>
      </c>
      <c r="E32" s="73">
        <v>11.33676492</v>
      </c>
      <c r="F32" s="74">
        <v>15758.64264501</v>
      </c>
      <c r="G32" s="75">
        <v>26185.84686775</v>
      </c>
      <c r="H32" s="73">
        <v>0.97704587</v>
      </c>
      <c r="I32" s="74">
        <v>18853.80974478</v>
      </c>
      <c r="J32" s="74">
        <v>32483.54303944</v>
      </c>
    </row>
    <row r="33" spans="1:10" ht="15">
      <c r="A33" s="49">
        <v>2001</v>
      </c>
      <c r="B33" s="73">
        <v>24.1223684</v>
      </c>
      <c r="C33" s="74">
        <v>7608.60674157</v>
      </c>
      <c r="D33" s="75">
        <v>22186.69725843</v>
      </c>
      <c r="E33" s="73">
        <v>11.08955312</v>
      </c>
      <c r="F33" s="74">
        <v>15217.21348315</v>
      </c>
      <c r="G33" s="75">
        <v>25367.0948764</v>
      </c>
      <c r="H33" s="73">
        <v>1.06165817</v>
      </c>
      <c r="I33" s="74">
        <v>19484.37376404</v>
      </c>
      <c r="J33" s="74">
        <v>32336.57865169</v>
      </c>
    </row>
    <row r="34" spans="1:10" ht="15">
      <c r="A34" s="49">
        <v>2002</v>
      </c>
      <c r="B34" s="73">
        <v>24.45806204</v>
      </c>
      <c r="C34" s="74">
        <v>7528.24902724</v>
      </c>
      <c r="D34" s="75">
        <v>21831.92217899</v>
      </c>
      <c r="E34" s="73">
        <v>11.07465954</v>
      </c>
      <c r="F34" s="74">
        <v>16562.14785992</v>
      </c>
      <c r="G34" s="75">
        <v>27237.20498054</v>
      </c>
      <c r="H34" s="73">
        <v>0.8627805</v>
      </c>
      <c r="I34" s="74">
        <v>19407.82599222</v>
      </c>
      <c r="J34" s="74">
        <v>33621.16015564</v>
      </c>
    </row>
    <row r="35" spans="1:10" ht="15">
      <c r="A35" s="49">
        <v>2003</v>
      </c>
      <c r="B35" s="73">
        <v>25.31136778</v>
      </c>
      <c r="C35" s="74">
        <v>7829.61667937</v>
      </c>
      <c r="D35" s="75">
        <v>22687.70281981</v>
      </c>
      <c r="E35" s="73">
        <v>11.13103122</v>
      </c>
      <c r="F35" s="74">
        <v>17266.44280893</v>
      </c>
      <c r="G35" s="75">
        <v>27435.60596625</v>
      </c>
      <c r="H35" s="73">
        <v>1.22911001</v>
      </c>
      <c r="I35" s="74">
        <v>21734.19017964</v>
      </c>
      <c r="J35" s="74">
        <v>36489.0610343</v>
      </c>
    </row>
    <row r="36" spans="1:10" ht="15">
      <c r="A36" s="49">
        <v>2004</v>
      </c>
      <c r="B36" s="73">
        <v>25.34286203</v>
      </c>
      <c r="C36" s="74">
        <v>7838.99070111</v>
      </c>
      <c r="D36" s="75">
        <v>22566.25055351</v>
      </c>
      <c r="E36" s="73">
        <v>11.31037823</v>
      </c>
      <c r="F36" s="74">
        <v>17848.33948339</v>
      </c>
      <c r="G36" s="75">
        <v>27666.11608856</v>
      </c>
      <c r="H36" s="73">
        <v>0.93120767</v>
      </c>
      <c r="I36" s="74">
        <v>18324.29520295</v>
      </c>
      <c r="J36" s="74">
        <v>33554.87822878</v>
      </c>
    </row>
    <row r="37" spans="1:10" ht="15">
      <c r="A37" s="49">
        <v>2005</v>
      </c>
      <c r="B37" s="73">
        <v>25.2954488</v>
      </c>
      <c r="C37" s="74">
        <v>7659.46118252</v>
      </c>
      <c r="D37" s="75">
        <v>22827.51537275</v>
      </c>
      <c r="E37" s="73">
        <v>11.74468725</v>
      </c>
      <c r="F37" s="74">
        <v>16711.55167095</v>
      </c>
      <c r="G37" s="75">
        <v>27605.39441645</v>
      </c>
      <c r="H37" s="73">
        <v>0.96055839</v>
      </c>
      <c r="I37" s="74">
        <v>21469.70179949</v>
      </c>
      <c r="J37" s="74">
        <v>33272.2351671</v>
      </c>
    </row>
    <row r="38" spans="1:10" ht="15">
      <c r="A38" s="49">
        <v>2006</v>
      </c>
      <c r="B38" s="73">
        <v>25.44140373</v>
      </c>
      <c r="C38" s="74">
        <v>8009.84918679</v>
      </c>
      <c r="D38" s="75">
        <v>22541.0505865</v>
      </c>
      <c r="E38" s="73">
        <v>11.44650185</v>
      </c>
      <c r="F38" s="74">
        <v>16019.69837358</v>
      </c>
      <c r="G38" s="75">
        <v>26699.4972893</v>
      </c>
      <c r="H38" s="73">
        <v>0.89984728</v>
      </c>
      <c r="I38" s="74">
        <v>18849.84508625</v>
      </c>
      <c r="J38" s="74">
        <v>34288.82939379</v>
      </c>
    </row>
    <row r="39" spans="1:10" ht="15">
      <c r="A39" s="49">
        <v>2007</v>
      </c>
      <c r="B39" s="73">
        <v>24.74464226</v>
      </c>
      <c r="C39" s="74">
        <v>7800.25341729</v>
      </c>
      <c r="D39" s="75">
        <v>23114.75095991</v>
      </c>
      <c r="E39" s="73">
        <v>10.83754064</v>
      </c>
      <c r="F39" s="74">
        <v>17147.55709568</v>
      </c>
      <c r="G39" s="75">
        <v>27411.39055061</v>
      </c>
      <c r="H39" s="73">
        <v>0.73545184</v>
      </c>
      <c r="I39" s="74">
        <v>22633.73533251</v>
      </c>
      <c r="J39" s="74">
        <v>35621.15727231</v>
      </c>
    </row>
    <row r="40" spans="1:10" ht="15">
      <c r="A40" s="49">
        <v>2008</v>
      </c>
      <c r="B40" s="73">
        <v>25.10066416</v>
      </c>
      <c r="C40" s="74">
        <v>7563.4380824</v>
      </c>
      <c r="D40" s="75">
        <v>23165.86593241</v>
      </c>
      <c r="E40" s="73">
        <v>11.70691589</v>
      </c>
      <c r="F40" s="74">
        <v>17515.98181112</v>
      </c>
      <c r="G40" s="75">
        <v>28402.09229715</v>
      </c>
      <c r="H40" s="73">
        <v>0.96150566</v>
      </c>
      <c r="I40" s="74">
        <v>17577.87573978</v>
      </c>
      <c r="J40" s="74">
        <v>31632.95537326</v>
      </c>
    </row>
    <row r="41" spans="1:10" ht="15">
      <c r="A41" s="49">
        <v>2009</v>
      </c>
      <c r="B41" s="73">
        <v>24.84348549</v>
      </c>
      <c r="C41" s="74">
        <v>8212.90563903</v>
      </c>
      <c r="D41" s="75">
        <v>24312.20996509</v>
      </c>
      <c r="E41" s="73">
        <v>11.62477047</v>
      </c>
      <c r="F41" s="74">
        <v>19414.60568493</v>
      </c>
      <c r="G41" s="75">
        <v>30345.2631008</v>
      </c>
      <c r="H41" s="73">
        <v>1.0263425</v>
      </c>
      <c r="I41" s="74">
        <v>23797.33361769</v>
      </c>
      <c r="J41" s="74">
        <v>34740.54899325</v>
      </c>
    </row>
    <row r="42" spans="1:10" ht="15">
      <c r="A42" s="49">
        <v>2010</v>
      </c>
      <c r="B42" s="73">
        <v>23.24205922</v>
      </c>
      <c r="C42" s="74">
        <v>8276.42155392</v>
      </c>
      <c r="D42" s="75">
        <v>24188.23551488</v>
      </c>
      <c r="E42" s="73">
        <v>12.70166372</v>
      </c>
      <c r="F42" s="74">
        <v>18640.5890854</v>
      </c>
      <c r="G42" s="75">
        <v>29867.40165623</v>
      </c>
      <c r="H42" s="73">
        <v>0.99326474</v>
      </c>
      <c r="I42" s="74">
        <v>19883.29502443</v>
      </c>
      <c r="J42" s="74">
        <v>34192.01832404</v>
      </c>
    </row>
    <row r="43" spans="1:10" ht="15">
      <c r="A43" s="53">
        <v>2011</v>
      </c>
      <c r="B43" s="76">
        <v>23.81610235</v>
      </c>
      <c r="C43" s="77">
        <v>8604</v>
      </c>
      <c r="D43" s="78">
        <v>24419</v>
      </c>
      <c r="E43" s="76">
        <v>12.43701648</v>
      </c>
      <c r="F43" s="77">
        <v>18012</v>
      </c>
      <c r="G43" s="78">
        <v>29957</v>
      </c>
      <c r="H43" s="76">
        <v>1.05402784</v>
      </c>
      <c r="I43" s="77">
        <v>20544</v>
      </c>
      <c r="J43" s="77">
        <v>35657</v>
      </c>
    </row>
    <row r="44" spans="1:10" ht="15">
      <c r="A44" s="160" t="s">
        <v>131</v>
      </c>
      <c r="B44" s="160"/>
      <c r="C44" s="160"/>
      <c r="D44" s="160"/>
      <c r="E44" s="160"/>
      <c r="F44" s="160"/>
      <c r="G44" s="160"/>
      <c r="H44" s="160"/>
      <c r="I44" s="160"/>
      <c r="J44" s="160"/>
    </row>
    <row r="45" spans="1:10" ht="15">
      <c r="A45" s="155" t="s">
        <v>800</v>
      </c>
      <c r="B45" s="155"/>
      <c r="C45" s="155"/>
      <c r="D45" s="155"/>
      <c r="E45" s="155"/>
      <c r="F45" s="155"/>
      <c r="G45" s="155"/>
      <c r="H45" s="155"/>
      <c r="I45" s="155"/>
      <c r="J45" s="155"/>
    </row>
    <row r="46" spans="1:10" ht="30" customHeight="1">
      <c r="A46" s="164" t="s">
        <v>791</v>
      </c>
      <c r="B46" s="164"/>
      <c r="C46" s="164"/>
      <c r="D46" s="164"/>
      <c r="E46" s="164"/>
      <c r="F46" s="164"/>
      <c r="G46" s="164"/>
      <c r="H46" s="164"/>
      <c r="I46" s="164"/>
      <c r="J46" s="164"/>
    </row>
    <row r="47" spans="1:10" ht="15">
      <c r="A47" s="155" t="s">
        <v>98</v>
      </c>
      <c r="B47" s="155"/>
      <c r="C47" s="155"/>
      <c r="D47" s="155"/>
      <c r="E47" s="155"/>
      <c r="F47" s="155"/>
      <c r="G47" s="155"/>
      <c r="H47" s="155"/>
      <c r="I47" s="155"/>
      <c r="J47" s="155"/>
    </row>
    <row r="53" ht="17.25">
      <c r="A53" s="79"/>
    </row>
  </sheetData>
  <sheetProtection/>
  <mergeCells count="8">
    <mergeCell ref="A46:J46"/>
    <mergeCell ref="A45:J45"/>
    <mergeCell ref="A47:J47"/>
    <mergeCell ref="A3:J3"/>
    <mergeCell ref="C5:D5"/>
    <mergeCell ref="F5:G5"/>
    <mergeCell ref="I5:J5"/>
    <mergeCell ref="A44:J44"/>
  </mergeCells>
  <printOptions/>
  <pageMargins left="0.7" right="0.7" top="0.75" bottom="0.75" header="0.3" footer="0.3"/>
  <pageSetup fitToHeight="1" fitToWidth="1" horizontalDpi="600" verticalDpi="600" orientation="portrait" scale="75"/>
</worksheet>
</file>

<file path=xl/worksheets/sheet24.xml><?xml version="1.0" encoding="utf-8"?>
<worksheet xmlns="http://schemas.openxmlformats.org/spreadsheetml/2006/main" xmlns:r="http://schemas.openxmlformats.org/officeDocument/2006/relationships">
  <sheetPr>
    <pageSetUpPr fitToPage="1"/>
  </sheetPr>
  <dimension ref="A1:J47"/>
  <sheetViews>
    <sheetView zoomScaleSheetLayoutView="100" zoomScalePageLayoutView="0" workbookViewId="0" topLeftCell="A22">
      <selection activeCell="A45" sqref="A45:J45"/>
    </sheetView>
  </sheetViews>
  <sheetFormatPr defaultColWidth="8.57421875" defaultRowHeight="15"/>
  <cols>
    <col min="1" max="1" width="9.57421875" style="31" customWidth="1"/>
    <col min="2" max="2" width="13.00390625" style="31" customWidth="1"/>
    <col min="3" max="3" width="9.57421875" style="31" customWidth="1"/>
    <col min="4" max="4" width="14.00390625" style="31" bestFit="1" customWidth="1"/>
    <col min="5" max="5" width="13.00390625" style="31" customWidth="1"/>
    <col min="6" max="6" width="10.421875" style="31" bestFit="1" customWidth="1"/>
    <col min="7" max="7" width="14.00390625" style="31" bestFit="1" customWidth="1"/>
    <col min="8" max="8" width="13.00390625" style="31" customWidth="1"/>
    <col min="9" max="9" width="10.421875" style="31" bestFit="1" customWidth="1"/>
    <col min="10" max="10" width="14.00390625" style="31" bestFit="1" customWidth="1"/>
    <col min="11" max="16384" width="8.57421875" style="31" customWidth="1"/>
  </cols>
  <sheetData>
    <row r="1" spans="1:10" ht="15">
      <c r="A1" s="17" t="s">
        <v>91</v>
      </c>
      <c r="B1" s="17"/>
      <c r="C1" s="17"/>
      <c r="D1" s="18"/>
      <c r="E1" s="40"/>
      <c r="F1" s="40"/>
      <c r="G1" s="74"/>
      <c r="H1" s="40"/>
      <c r="I1" s="40"/>
      <c r="J1" s="96"/>
    </row>
    <row r="2" spans="1:10" ht="17.25">
      <c r="A2" s="17" t="s">
        <v>205</v>
      </c>
      <c r="B2" s="17"/>
      <c r="C2" s="17"/>
      <c r="D2" s="18"/>
      <c r="E2" s="40"/>
      <c r="F2" s="40"/>
      <c r="G2" s="74"/>
      <c r="H2" s="40"/>
      <c r="I2" s="40"/>
      <c r="J2" s="96"/>
    </row>
    <row r="3" spans="1:10" ht="15">
      <c r="A3" s="165" t="s">
        <v>204</v>
      </c>
      <c r="B3" s="165"/>
      <c r="C3" s="165"/>
      <c r="D3" s="165"/>
      <c r="E3" s="165"/>
      <c r="F3" s="165"/>
      <c r="G3" s="165"/>
      <c r="H3" s="165"/>
      <c r="I3" s="165"/>
      <c r="J3" s="165"/>
    </row>
    <row r="4" spans="1:10" ht="30">
      <c r="A4" s="47"/>
      <c r="B4" s="62" t="s">
        <v>14</v>
      </c>
      <c r="C4" s="63"/>
      <c r="D4" s="64"/>
      <c r="E4" s="62" t="s">
        <v>8</v>
      </c>
      <c r="F4" s="63"/>
      <c r="G4" s="65"/>
      <c r="H4" s="63" t="s">
        <v>15</v>
      </c>
      <c r="I4" s="63"/>
      <c r="J4" s="66"/>
    </row>
    <row r="5" spans="1:10" ht="15">
      <c r="A5" s="49"/>
      <c r="B5" s="67"/>
      <c r="C5" s="162" t="s">
        <v>31</v>
      </c>
      <c r="D5" s="166"/>
      <c r="E5" s="67"/>
      <c r="F5" s="162" t="s">
        <v>31</v>
      </c>
      <c r="G5" s="166"/>
      <c r="H5" s="68"/>
      <c r="I5" s="162" t="s">
        <v>31</v>
      </c>
      <c r="J5" s="179"/>
    </row>
    <row r="6" spans="1:10" ht="45">
      <c r="A6" s="69" t="s">
        <v>0</v>
      </c>
      <c r="B6" s="70" t="s">
        <v>10</v>
      </c>
      <c r="C6" s="71" t="s">
        <v>11</v>
      </c>
      <c r="D6" s="72" t="s">
        <v>12</v>
      </c>
      <c r="E6" s="70" t="s">
        <v>10</v>
      </c>
      <c r="F6" s="71" t="s">
        <v>11</v>
      </c>
      <c r="G6" s="72" t="s">
        <v>12</v>
      </c>
      <c r="H6" s="70" t="s">
        <v>10</v>
      </c>
      <c r="I6" s="71" t="s">
        <v>11</v>
      </c>
      <c r="J6" s="94" t="s">
        <v>12</v>
      </c>
    </row>
    <row r="7" spans="1:10" ht="15">
      <c r="A7" s="49">
        <v>1975</v>
      </c>
      <c r="B7" s="25">
        <f>17.86472488/100</f>
        <v>0.17864724880000002</v>
      </c>
      <c r="C7" s="11">
        <v>7226.47298507</v>
      </c>
      <c r="D7" s="12">
        <v>23279.68686567</v>
      </c>
      <c r="E7" s="25">
        <f>12.35638674/100</f>
        <v>0.1235638674</v>
      </c>
      <c r="F7" s="11">
        <v>13387.5044403</v>
      </c>
      <c r="G7" s="12">
        <v>21906.82544776</v>
      </c>
      <c r="H7" s="25">
        <f>1.1896449/100</f>
        <v>0.011896449</v>
      </c>
      <c r="I7" s="11">
        <v>22740.64925373</v>
      </c>
      <c r="J7" s="11">
        <v>32573.8744403</v>
      </c>
    </row>
    <row r="8" spans="1:10" ht="15">
      <c r="A8" s="49">
        <v>1976</v>
      </c>
      <c r="B8" s="73">
        <v>18.50504307</v>
      </c>
      <c r="C8" s="74">
        <v>7153.16197183</v>
      </c>
      <c r="D8" s="75">
        <v>22929.85809859</v>
      </c>
      <c r="E8" s="73">
        <v>12.39218271</v>
      </c>
      <c r="F8" s="74">
        <v>13877.13422535</v>
      </c>
      <c r="G8" s="75">
        <v>22707.31528169</v>
      </c>
      <c r="H8" s="73">
        <v>1.27076945</v>
      </c>
      <c r="I8" s="74">
        <v>23323.28200704</v>
      </c>
      <c r="J8" s="74">
        <v>36580.47552817</v>
      </c>
    </row>
    <row r="9" spans="1:10" ht="15">
      <c r="A9" s="49">
        <v>1977</v>
      </c>
      <c r="B9" s="73">
        <v>18.7541088</v>
      </c>
      <c r="C9" s="74">
        <v>6693.56836903</v>
      </c>
      <c r="D9" s="75">
        <v>23055.62438221</v>
      </c>
      <c r="E9" s="73">
        <v>12.21791507</v>
      </c>
      <c r="F9" s="74">
        <v>14011.86978583</v>
      </c>
      <c r="G9" s="75">
        <v>22776.72570016</v>
      </c>
      <c r="H9" s="73">
        <v>1.64084677</v>
      </c>
      <c r="I9" s="74">
        <v>19126.8716145</v>
      </c>
      <c r="J9" s="74">
        <v>33735.5845799</v>
      </c>
    </row>
    <row r="10" spans="1:10" ht="15">
      <c r="A10" s="49">
        <v>1978</v>
      </c>
      <c r="B10" s="73">
        <v>19.58128607</v>
      </c>
      <c r="C10" s="74">
        <v>7394.81889571</v>
      </c>
      <c r="D10" s="75">
        <v>23319.99067485</v>
      </c>
      <c r="E10" s="73">
        <v>12.75748749</v>
      </c>
      <c r="F10" s="74">
        <v>13086.33680982</v>
      </c>
      <c r="G10" s="75">
        <v>22703.75576687</v>
      </c>
      <c r="H10" s="73">
        <v>1.48979145</v>
      </c>
      <c r="I10" s="74">
        <v>18642.83696319</v>
      </c>
      <c r="J10" s="74">
        <v>34543.77478528</v>
      </c>
    </row>
    <row r="11" spans="1:10" ht="15">
      <c r="A11" s="49">
        <v>1979</v>
      </c>
      <c r="B11" s="73">
        <v>19.92733546</v>
      </c>
      <c r="C11" s="74">
        <v>6443.8479668</v>
      </c>
      <c r="D11" s="75">
        <v>22893.76799447</v>
      </c>
      <c r="E11" s="73">
        <v>13.09932293</v>
      </c>
      <c r="F11" s="74">
        <v>12369.44071923</v>
      </c>
      <c r="G11" s="75">
        <v>21451.39504841</v>
      </c>
      <c r="H11" s="73">
        <v>1.64364995</v>
      </c>
      <c r="I11" s="74">
        <v>20293.12586445</v>
      </c>
      <c r="J11" s="74">
        <v>35591.02074689</v>
      </c>
    </row>
    <row r="12" spans="1:10" ht="15">
      <c r="A12" s="49">
        <v>1980</v>
      </c>
      <c r="B12" s="73">
        <v>20.21110789</v>
      </c>
      <c r="C12" s="74">
        <v>6550.57799274</v>
      </c>
      <c r="D12" s="75">
        <v>22927.02297461</v>
      </c>
      <c r="E12" s="73">
        <v>13.12778503</v>
      </c>
      <c r="F12" s="74">
        <v>12347.83951632</v>
      </c>
      <c r="G12" s="75">
        <v>21704.24841596</v>
      </c>
      <c r="H12" s="73">
        <v>1.50363738</v>
      </c>
      <c r="I12" s="74">
        <v>21554.13100363</v>
      </c>
      <c r="J12" s="74">
        <v>37420.17678356</v>
      </c>
    </row>
    <row r="13" spans="1:10" ht="15">
      <c r="A13" s="49">
        <v>1981</v>
      </c>
      <c r="B13" s="73">
        <v>21.12356314</v>
      </c>
      <c r="C13" s="74">
        <v>5979.39072848</v>
      </c>
      <c r="D13" s="75">
        <v>23058.02549669</v>
      </c>
      <c r="E13" s="73">
        <v>13.07757238</v>
      </c>
      <c r="F13" s="74">
        <v>12407.23576159</v>
      </c>
      <c r="G13" s="75">
        <v>22243.33350993</v>
      </c>
      <c r="H13" s="73">
        <v>1.26874694</v>
      </c>
      <c r="I13" s="74">
        <v>17101.05748344</v>
      </c>
      <c r="J13" s="74">
        <v>33626.59860927</v>
      </c>
    </row>
    <row r="14" spans="1:10" ht="15">
      <c r="A14" s="49">
        <v>1982</v>
      </c>
      <c r="B14" s="73">
        <v>21.2617582</v>
      </c>
      <c r="C14" s="74">
        <v>5668.64734021</v>
      </c>
      <c r="D14" s="75">
        <v>22979.43041237</v>
      </c>
      <c r="E14" s="73">
        <v>13.14685293</v>
      </c>
      <c r="F14" s="74">
        <v>12565.96701031</v>
      </c>
      <c r="G14" s="75">
        <v>23768.29389691</v>
      </c>
      <c r="H14" s="73">
        <v>1.49592</v>
      </c>
      <c r="I14" s="74">
        <v>16640.59816495</v>
      </c>
      <c r="J14" s="74">
        <v>34975.27484536</v>
      </c>
    </row>
    <row r="15" spans="1:10" ht="15">
      <c r="A15" s="49">
        <v>1983</v>
      </c>
      <c r="B15" s="73">
        <v>22.37004939</v>
      </c>
      <c r="C15" s="74">
        <v>6125.11959799</v>
      </c>
      <c r="D15" s="75">
        <v>23216.4718392</v>
      </c>
      <c r="E15" s="73">
        <v>13.45180386</v>
      </c>
      <c r="F15" s="74">
        <v>13627.25682412</v>
      </c>
      <c r="G15" s="75">
        <v>24954.19095477</v>
      </c>
      <c r="H15" s="73">
        <v>1.91412172</v>
      </c>
      <c r="I15" s="74">
        <v>18937.96237186</v>
      </c>
      <c r="J15" s="74">
        <v>38982.98339699</v>
      </c>
    </row>
    <row r="16" spans="1:10" ht="15">
      <c r="A16" s="49">
        <v>1984</v>
      </c>
      <c r="B16" s="73">
        <v>22.29870046</v>
      </c>
      <c r="C16" s="74">
        <v>6094.71166827</v>
      </c>
      <c r="D16" s="75">
        <v>23841.20603664</v>
      </c>
      <c r="E16" s="73">
        <v>14.14866247</v>
      </c>
      <c r="F16" s="74">
        <v>13595.56038573</v>
      </c>
      <c r="G16" s="75">
        <v>24050.16757956</v>
      </c>
      <c r="H16" s="73">
        <v>2.12886545</v>
      </c>
      <c r="I16" s="74">
        <v>19111.27444552</v>
      </c>
      <c r="J16" s="74">
        <v>35625.7663838</v>
      </c>
    </row>
    <row r="17" spans="1:10" ht="15">
      <c r="A17" s="49">
        <v>1985</v>
      </c>
      <c r="B17" s="73">
        <v>23.11298009</v>
      </c>
      <c r="C17" s="74">
        <v>6217.84394052</v>
      </c>
      <c r="D17" s="75">
        <v>23751.1569145</v>
      </c>
      <c r="E17" s="73">
        <v>14.03388772</v>
      </c>
      <c r="F17" s="74">
        <v>13159.42477695</v>
      </c>
      <c r="G17" s="75">
        <v>23814.09055762</v>
      </c>
      <c r="H17" s="73">
        <v>1.95751017</v>
      </c>
      <c r="I17" s="74">
        <v>17296.26291822</v>
      </c>
      <c r="J17" s="74">
        <v>34540.08113383</v>
      </c>
    </row>
    <row r="18" spans="1:10" ht="15">
      <c r="A18" s="49">
        <v>1986</v>
      </c>
      <c r="B18" s="73">
        <v>24.64464164</v>
      </c>
      <c r="C18" s="74">
        <v>6184.16438356</v>
      </c>
      <c r="D18" s="75">
        <v>24029.60140639</v>
      </c>
      <c r="E18" s="73">
        <v>13.43414675</v>
      </c>
      <c r="F18" s="74">
        <v>13605.16164384</v>
      </c>
      <c r="G18" s="75">
        <v>24736.65753425</v>
      </c>
      <c r="H18" s="73">
        <v>2.16767305</v>
      </c>
      <c r="I18" s="74">
        <v>18503.01983562</v>
      </c>
      <c r="J18" s="74">
        <v>37680.11358904</v>
      </c>
    </row>
    <row r="19" spans="1:10" ht="15">
      <c r="A19" s="49">
        <v>1987</v>
      </c>
      <c r="B19" s="73">
        <v>25.05017827</v>
      </c>
      <c r="C19" s="74">
        <v>6753.76133921</v>
      </c>
      <c r="D19" s="75">
        <v>23864.88105727</v>
      </c>
      <c r="E19" s="73">
        <v>13.81200698</v>
      </c>
      <c r="F19" s="74">
        <v>14342.79351542</v>
      </c>
      <c r="G19" s="75">
        <v>25215.23557709</v>
      </c>
      <c r="H19" s="73">
        <v>2.67815268</v>
      </c>
      <c r="I19" s="74">
        <v>21573.85247577</v>
      </c>
      <c r="J19" s="74">
        <v>38875.89124229</v>
      </c>
    </row>
    <row r="20" spans="1:10" ht="15">
      <c r="A20" s="49">
        <v>1988</v>
      </c>
      <c r="B20" s="73">
        <v>26.76433814</v>
      </c>
      <c r="C20" s="74">
        <v>6595.67335593</v>
      </c>
      <c r="D20" s="75">
        <v>23955.22547458</v>
      </c>
      <c r="E20" s="73">
        <v>13.20852368</v>
      </c>
      <c r="F20" s="74">
        <v>14526.54972881</v>
      </c>
      <c r="G20" s="75">
        <v>25269.38661017</v>
      </c>
      <c r="H20" s="73">
        <v>2.50012695</v>
      </c>
      <c r="I20" s="74">
        <v>21324.99030508</v>
      </c>
      <c r="J20" s="74">
        <v>38627.15547458</v>
      </c>
    </row>
    <row r="21" spans="1:10" ht="15">
      <c r="A21" s="49">
        <v>1989</v>
      </c>
      <c r="B21" s="73">
        <v>26.86953184</v>
      </c>
      <c r="C21" s="74">
        <v>6547.93875907</v>
      </c>
      <c r="D21" s="75">
        <v>23421.6131668</v>
      </c>
      <c r="E21" s="73">
        <v>13.80235736</v>
      </c>
      <c r="F21" s="74">
        <v>14187.20064464</v>
      </c>
      <c r="G21" s="75">
        <v>25020.40154714</v>
      </c>
      <c r="H21" s="73">
        <v>2.84162885</v>
      </c>
      <c r="I21" s="74">
        <v>21462.68815471</v>
      </c>
      <c r="J21" s="74">
        <v>39162.13039484</v>
      </c>
    </row>
    <row r="22" spans="1:10" ht="15">
      <c r="A22" s="49">
        <v>1990</v>
      </c>
      <c r="B22" s="73">
        <v>27.41160855</v>
      </c>
      <c r="C22" s="74">
        <v>6950.63895304</v>
      </c>
      <c r="D22" s="75">
        <v>24148.2573826</v>
      </c>
      <c r="E22" s="73">
        <v>13.7478698</v>
      </c>
      <c r="F22" s="74">
        <v>16055.97598152</v>
      </c>
      <c r="G22" s="75">
        <v>26963.26615858</v>
      </c>
      <c r="H22" s="73">
        <v>3.21759689</v>
      </c>
      <c r="I22" s="74">
        <v>18120.31575058</v>
      </c>
      <c r="J22" s="74">
        <v>36167.64979215</v>
      </c>
    </row>
    <row r="23" spans="1:10" ht="15">
      <c r="A23" s="49">
        <v>1991</v>
      </c>
      <c r="B23" s="73">
        <v>29.42026096</v>
      </c>
      <c r="C23" s="74">
        <v>7169.99294118</v>
      </c>
      <c r="D23" s="75">
        <v>24497.47588235</v>
      </c>
      <c r="E23" s="73">
        <v>14.01699416</v>
      </c>
      <c r="F23" s="74">
        <v>14891.01311765</v>
      </c>
      <c r="G23" s="75">
        <v>25496.62767647</v>
      </c>
      <c r="H23" s="73">
        <v>2.83947258</v>
      </c>
      <c r="I23" s="74">
        <v>19584.70294118</v>
      </c>
      <c r="J23" s="74">
        <v>37300.5605</v>
      </c>
    </row>
    <row r="24" spans="1:10" ht="15">
      <c r="A24" s="49">
        <v>1992</v>
      </c>
      <c r="B24" s="73">
        <v>29.93204203</v>
      </c>
      <c r="C24" s="74">
        <v>7245</v>
      </c>
      <c r="D24" s="75">
        <v>24563.77</v>
      </c>
      <c r="E24" s="73">
        <v>13.6212849</v>
      </c>
      <c r="F24" s="74">
        <v>15456</v>
      </c>
      <c r="G24" s="75">
        <v>27281.45</v>
      </c>
      <c r="H24" s="73">
        <v>2.59151399</v>
      </c>
      <c r="I24" s="74">
        <v>18888.52</v>
      </c>
      <c r="J24" s="74">
        <v>37352</v>
      </c>
    </row>
    <row r="25" spans="1:10" ht="15">
      <c r="A25" s="49">
        <v>1993</v>
      </c>
      <c r="B25" s="73">
        <v>29.81953483</v>
      </c>
      <c r="C25" s="74">
        <v>7190.5900277</v>
      </c>
      <c r="D25" s="75">
        <v>24580.87569252</v>
      </c>
      <c r="E25" s="73">
        <v>13.27651833</v>
      </c>
      <c r="F25" s="74">
        <v>16882.25484765</v>
      </c>
      <c r="G25" s="75">
        <v>27558.71786704</v>
      </c>
      <c r="H25" s="73">
        <v>2.76413888</v>
      </c>
      <c r="I25" s="74">
        <v>19527.14144044</v>
      </c>
      <c r="J25" s="74">
        <v>37828.75623269</v>
      </c>
    </row>
    <row r="26" spans="1:10" ht="15">
      <c r="A26" s="49">
        <v>1994</v>
      </c>
      <c r="B26" s="73">
        <v>28.27752648</v>
      </c>
      <c r="C26" s="74">
        <v>6863.16891892</v>
      </c>
      <c r="D26" s="75">
        <v>25076.49408108</v>
      </c>
      <c r="E26" s="73">
        <v>12.45518615</v>
      </c>
      <c r="F26" s="74">
        <v>15739.53405405</v>
      </c>
      <c r="G26" s="75">
        <v>27899.54422973</v>
      </c>
      <c r="H26" s="73">
        <v>2.71704653</v>
      </c>
      <c r="I26" s="74">
        <v>22084.15243243</v>
      </c>
      <c r="J26" s="74">
        <v>41769.24604054</v>
      </c>
    </row>
    <row r="27" spans="1:10" ht="15">
      <c r="A27" s="49">
        <v>1995</v>
      </c>
      <c r="B27" s="73">
        <v>28.13659661</v>
      </c>
      <c r="C27" s="74">
        <v>7193.50111475</v>
      </c>
      <c r="D27" s="75">
        <v>24601.47778361</v>
      </c>
      <c r="E27" s="73">
        <v>11.95471324</v>
      </c>
      <c r="F27" s="74">
        <v>15292.85051803</v>
      </c>
      <c r="G27" s="75">
        <v>28226.35108197</v>
      </c>
      <c r="H27" s="73">
        <v>2.90759784</v>
      </c>
      <c r="I27" s="74">
        <v>21260.79218361</v>
      </c>
      <c r="J27" s="74">
        <v>40960.03217049</v>
      </c>
    </row>
    <row r="28" spans="1:10" ht="15">
      <c r="A28" s="49">
        <v>1996</v>
      </c>
      <c r="B28" s="73">
        <v>29.09388142</v>
      </c>
      <c r="C28" s="74">
        <v>7640.26476069</v>
      </c>
      <c r="D28" s="75">
        <v>25418.57314614</v>
      </c>
      <c r="E28" s="73">
        <v>11.44827718</v>
      </c>
      <c r="F28" s="74">
        <v>17429.71410338</v>
      </c>
      <c r="G28" s="75">
        <v>30448.70220804</v>
      </c>
      <c r="H28" s="73">
        <v>2.32845614</v>
      </c>
      <c r="I28" s="74">
        <v>24055.88640715</v>
      </c>
      <c r="J28" s="74">
        <v>41796.74251436</v>
      </c>
    </row>
    <row r="29" spans="1:10" ht="15">
      <c r="A29" s="49">
        <v>1997</v>
      </c>
      <c r="B29" s="73">
        <v>27.17132528</v>
      </c>
      <c r="C29" s="74">
        <v>7316.60331878</v>
      </c>
      <c r="D29" s="75">
        <v>25588.39790393</v>
      </c>
      <c r="E29" s="73">
        <v>13.11739426</v>
      </c>
      <c r="F29" s="74">
        <v>16728.49257642</v>
      </c>
      <c r="G29" s="75">
        <v>29635.34131004</v>
      </c>
      <c r="H29" s="73">
        <v>2.98882579</v>
      </c>
      <c r="I29" s="74">
        <v>24332.35283843</v>
      </c>
      <c r="J29" s="74">
        <v>44100.98139738</v>
      </c>
    </row>
    <row r="30" spans="1:10" ht="15">
      <c r="A30" s="49">
        <v>1998</v>
      </c>
      <c r="B30" s="73">
        <v>28.95291967</v>
      </c>
      <c r="C30" s="74">
        <v>7527.75946012</v>
      </c>
      <c r="D30" s="75">
        <v>26089.58576687</v>
      </c>
      <c r="E30" s="73">
        <v>11.96130956</v>
      </c>
      <c r="F30" s="74">
        <v>18279.32760736</v>
      </c>
      <c r="G30" s="75">
        <v>30667.72645399</v>
      </c>
      <c r="H30" s="73">
        <v>2.75868872</v>
      </c>
      <c r="I30" s="74">
        <v>25524.5883681</v>
      </c>
      <c r="J30" s="74">
        <v>42715.46510429</v>
      </c>
    </row>
    <row r="31" spans="1:10" ht="15">
      <c r="A31" s="49">
        <v>1999</v>
      </c>
      <c r="B31" s="73">
        <v>30.65528884</v>
      </c>
      <c r="C31" s="74">
        <v>8099.91581227</v>
      </c>
      <c r="D31" s="75">
        <v>26842.17574007</v>
      </c>
      <c r="E31" s="73">
        <v>12.1986453</v>
      </c>
      <c r="F31" s="74">
        <v>17927.37906137</v>
      </c>
      <c r="G31" s="75">
        <v>30416.78647413</v>
      </c>
      <c r="H31" s="73">
        <v>2.27876335</v>
      </c>
      <c r="I31" s="74">
        <v>23957.49747292</v>
      </c>
      <c r="J31" s="74">
        <v>44264.32866426</v>
      </c>
    </row>
    <row r="32" spans="1:10" ht="15">
      <c r="A32" s="49">
        <v>2000</v>
      </c>
      <c r="B32" s="73">
        <v>27.65891174</v>
      </c>
      <c r="C32" s="74">
        <v>8248.54176334</v>
      </c>
      <c r="D32" s="75">
        <v>26466.03542923</v>
      </c>
      <c r="E32" s="73">
        <v>12.90592425</v>
      </c>
      <c r="F32" s="74">
        <v>17801.1387007</v>
      </c>
      <c r="G32" s="75">
        <v>29584.76979118</v>
      </c>
      <c r="H32" s="73">
        <v>2.40171708</v>
      </c>
      <c r="I32" s="74">
        <v>25138.41299304</v>
      </c>
      <c r="J32" s="74">
        <v>45657.64259861</v>
      </c>
    </row>
    <row r="33" spans="1:10" ht="15">
      <c r="A33" s="49">
        <v>2001</v>
      </c>
      <c r="B33" s="73">
        <v>28.13200392</v>
      </c>
      <c r="C33" s="74">
        <v>7912.95101124</v>
      </c>
      <c r="D33" s="75">
        <v>26325.77932584</v>
      </c>
      <c r="E33" s="73">
        <v>12.47360229</v>
      </c>
      <c r="F33" s="74">
        <v>15795.46759551</v>
      </c>
      <c r="G33" s="75">
        <v>29209.4412809</v>
      </c>
      <c r="H33" s="73">
        <v>2.36134377</v>
      </c>
      <c r="I33" s="74">
        <v>23586.68089888</v>
      </c>
      <c r="J33" s="74">
        <v>41441.5447191</v>
      </c>
    </row>
    <row r="34" spans="1:10" ht="15">
      <c r="A34" s="49">
        <v>2002</v>
      </c>
      <c r="B34" s="73">
        <v>28.42948935</v>
      </c>
      <c r="C34" s="74">
        <v>7737.78529183</v>
      </c>
      <c r="D34" s="75">
        <v>26409.09758755</v>
      </c>
      <c r="E34" s="73">
        <v>12.33973143</v>
      </c>
      <c r="F34" s="74">
        <v>18067.79766537</v>
      </c>
      <c r="G34" s="75">
        <v>31678.87190661</v>
      </c>
      <c r="H34" s="73">
        <v>2.15991535</v>
      </c>
      <c r="I34" s="74">
        <v>21631.1688716</v>
      </c>
      <c r="J34" s="74">
        <v>41977.51657588</v>
      </c>
    </row>
    <row r="35" spans="1:10" ht="15">
      <c r="A35" s="49">
        <v>2003</v>
      </c>
      <c r="B35" s="73">
        <v>29.35878501</v>
      </c>
      <c r="C35" s="74">
        <v>8345.69310833</v>
      </c>
      <c r="D35" s="75">
        <v>26894.95446924</v>
      </c>
      <c r="E35" s="73">
        <v>11.89228236</v>
      </c>
      <c r="F35" s="74">
        <v>17694.04899292</v>
      </c>
      <c r="G35" s="75">
        <v>31092.37609145</v>
      </c>
      <c r="H35" s="73">
        <v>2.66056489</v>
      </c>
      <c r="I35" s="74">
        <v>25464.68550898</v>
      </c>
      <c r="J35" s="74">
        <v>45807.92683723</v>
      </c>
    </row>
    <row r="36" spans="1:10" ht="15">
      <c r="A36" s="49">
        <v>2004</v>
      </c>
      <c r="B36" s="73">
        <v>29.46547864</v>
      </c>
      <c r="C36" s="74">
        <v>8281.6295203</v>
      </c>
      <c r="D36" s="75">
        <v>26652.3304059</v>
      </c>
      <c r="E36" s="73">
        <v>12.2841861</v>
      </c>
      <c r="F36" s="74">
        <v>19276.20664207</v>
      </c>
      <c r="G36" s="75">
        <v>32392.35638376</v>
      </c>
      <c r="H36" s="73">
        <v>2.40461219</v>
      </c>
      <c r="I36" s="74">
        <v>24702.10184502</v>
      </c>
      <c r="J36" s="74">
        <v>44207.95712177</v>
      </c>
    </row>
    <row r="37" spans="1:10" ht="15">
      <c r="A37" s="49">
        <v>2005</v>
      </c>
      <c r="B37" s="73">
        <v>29.30717673</v>
      </c>
      <c r="C37" s="74">
        <v>8355.77583548</v>
      </c>
      <c r="D37" s="75">
        <v>27548.52871979</v>
      </c>
      <c r="E37" s="73">
        <v>13.30468303</v>
      </c>
      <c r="F37" s="74">
        <v>18104.18097686</v>
      </c>
      <c r="G37" s="75">
        <v>31146.15442674</v>
      </c>
      <c r="H37" s="73">
        <v>2.47458343</v>
      </c>
      <c r="I37" s="74">
        <v>24129.62377378</v>
      </c>
      <c r="J37" s="74">
        <v>44564.1377892</v>
      </c>
    </row>
    <row r="38" spans="1:10" ht="15">
      <c r="A38" s="49">
        <v>2006</v>
      </c>
      <c r="B38" s="73">
        <v>29.69441055</v>
      </c>
      <c r="C38" s="74">
        <v>8383.64214884</v>
      </c>
      <c r="D38" s="75">
        <v>27213.46261212</v>
      </c>
      <c r="E38" s="73">
        <v>12.94777304</v>
      </c>
      <c r="F38" s="74">
        <v>16019.69837358</v>
      </c>
      <c r="G38" s="75">
        <v>30797.87012321</v>
      </c>
      <c r="H38" s="73">
        <v>2.1307248</v>
      </c>
      <c r="I38" s="74">
        <v>22694.57269591</v>
      </c>
      <c r="J38" s="74">
        <v>44374.56449482</v>
      </c>
    </row>
    <row r="39" spans="1:10" ht="15">
      <c r="A39" s="49">
        <v>2007</v>
      </c>
      <c r="B39" s="73">
        <v>28.98530014</v>
      </c>
      <c r="C39" s="74">
        <v>8099.26313162</v>
      </c>
      <c r="D39" s="75">
        <v>27344.22170174</v>
      </c>
      <c r="E39" s="73">
        <v>12.28856301</v>
      </c>
      <c r="F39" s="74">
        <v>18200.59130702</v>
      </c>
      <c r="G39" s="75">
        <v>31136.01155736</v>
      </c>
      <c r="H39" s="73">
        <v>1.82077243</v>
      </c>
      <c r="I39" s="74">
        <v>26000.84472431</v>
      </c>
      <c r="J39" s="74">
        <v>46587.01353479</v>
      </c>
    </row>
    <row r="40" spans="1:10" ht="15">
      <c r="A40" s="49">
        <v>2008</v>
      </c>
      <c r="B40" s="73">
        <v>28.36122784</v>
      </c>
      <c r="C40" s="74">
        <v>8252.52382149</v>
      </c>
      <c r="D40" s="75">
        <v>27250.86522405</v>
      </c>
      <c r="E40" s="73">
        <v>13.23029937</v>
      </c>
      <c r="F40" s="74">
        <v>18568.17859836</v>
      </c>
      <c r="G40" s="75">
        <v>31978.52980829</v>
      </c>
      <c r="H40" s="73">
        <v>2.43953763</v>
      </c>
      <c r="I40" s="74">
        <v>22281.81431803</v>
      </c>
      <c r="J40" s="74">
        <v>44444.99860613</v>
      </c>
    </row>
    <row r="41" spans="1:10" ht="15">
      <c r="A41" s="49">
        <v>2009</v>
      </c>
      <c r="B41" s="73">
        <v>28.96158654</v>
      </c>
      <c r="C41" s="74">
        <v>8790.5717849</v>
      </c>
      <c r="D41" s="75">
        <v>29107.25757442</v>
      </c>
      <c r="E41" s="73">
        <v>12.91204571</v>
      </c>
      <c r="F41" s="74">
        <v>20343.89470219</v>
      </c>
      <c r="G41" s="75">
        <v>34620.20187952</v>
      </c>
      <c r="H41" s="73">
        <v>2.49599581</v>
      </c>
      <c r="I41" s="74">
        <v>25743.81737006</v>
      </c>
      <c r="J41" s="74">
        <v>45821.90192542</v>
      </c>
    </row>
    <row r="42" spans="1:10" ht="15">
      <c r="A42" s="49">
        <v>2010</v>
      </c>
      <c r="B42" s="73">
        <v>27.04098979</v>
      </c>
      <c r="C42" s="74">
        <v>8698.94157319</v>
      </c>
      <c r="D42" s="75">
        <v>28803.85249008</v>
      </c>
      <c r="E42" s="73">
        <v>13.67199604</v>
      </c>
      <c r="F42" s="74">
        <v>20093.51944578</v>
      </c>
      <c r="G42" s="75">
        <v>35670.83839148</v>
      </c>
      <c r="H42" s="73">
        <v>2.5054438</v>
      </c>
      <c r="I42" s="74">
        <v>24729.84818664</v>
      </c>
      <c r="J42" s="74">
        <v>46672.928305</v>
      </c>
    </row>
    <row r="43" spans="1:10" ht="15">
      <c r="A43" s="53">
        <v>2011</v>
      </c>
      <c r="B43" s="76">
        <v>28.01717916</v>
      </c>
      <c r="C43" s="77">
        <v>9156</v>
      </c>
      <c r="D43" s="78">
        <v>28757</v>
      </c>
      <c r="E43" s="76">
        <v>13.80099215</v>
      </c>
      <c r="F43" s="77">
        <v>20160</v>
      </c>
      <c r="G43" s="78">
        <v>34757</v>
      </c>
      <c r="H43" s="76">
        <v>2.59420275</v>
      </c>
      <c r="I43" s="77">
        <v>26400</v>
      </c>
      <c r="J43" s="77">
        <v>46517</v>
      </c>
    </row>
    <row r="44" spans="1:10" ht="15">
      <c r="A44" s="172" t="s">
        <v>131</v>
      </c>
      <c r="B44" s="172"/>
      <c r="C44" s="172"/>
      <c r="D44" s="172"/>
      <c r="E44" s="172"/>
      <c r="F44" s="172"/>
      <c r="G44" s="172"/>
      <c r="H44" s="172"/>
      <c r="I44" s="172"/>
      <c r="J44" s="172"/>
    </row>
    <row r="45" spans="1:10" ht="15">
      <c r="A45" s="172" t="s">
        <v>145</v>
      </c>
      <c r="B45" s="172"/>
      <c r="C45" s="172"/>
      <c r="D45" s="172"/>
      <c r="E45" s="172"/>
      <c r="F45" s="172"/>
      <c r="G45" s="172"/>
      <c r="H45" s="172"/>
      <c r="I45" s="172"/>
      <c r="J45" s="172"/>
    </row>
    <row r="46" spans="1:10" ht="36" customHeight="1">
      <c r="A46" s="155" t="s">
        <v>792</v>
      </c>
      <c r="B46" s="164"/>
      <c r="C46" s="164"/>
      <c r="D46" s="164"/>
      <c r="E46" s="164"/>
      <c r="F46" s="164"/>
      <c r="G46" s="164"/>
      <c r="H46" s="164"/>
      <c r="I46" s="164"/>
      <c r="J46" s="164"/>
    </row>
    <row r="47" spans="1:10" ht="15">
      <c r="A47" s="172" t="s">
        <v>98</v>
      </c>
      <c r="B47" s="172"/>
      <c r="C47" s="172"/>
      <c r="D47" s="172"/>
      <c r="E47" s="172"/>
      <c r="F47" s="172"/>
      <c r="G47" s="172"/>
      <c r="H47" s="172"/>
      <c r="I47" s="172"/>
      <c r="J47" s="172"/>
    </row>
  </sheetData>
  <sheetProtection/>
  <mergeCells count="8">
    <mergeCell ref="A46:J46"/>
    <mergeCell ref="A45:J45"/>
    <mergeCell ref="A47:J47"/>
    <mergeCell ref="A3:J3"/>
    <mergeCell ref="C5:D5"/>
    <mergeCell ref="F5:G5"/>
    <mergeCell ref="I5:J5"/>
    <mergeCell ref="A44:J44"/>
  </mergeCells>
  <printOptions/>
  <pageMargins left="0.7" right="0.7" top="0.75" bottom="0.75" header="0.3" footer="0.3"/>
  <pageSetup fitToHeight="1" fitToWidth="1" horizontalDpi="600" verticalDpi="600" orientation="portrait" scale="75"/>
</worksheet>
</file>

<file path=xl/worksheets/sheet25.xml><?xml version="1.0" encoding="utf-8"?>
<worksheet xmlns="http://schemas.openxmlformats.org/spreadsheetml/2006/main" xmlns:r="http://schemas.openxmlformats.org/officeDocument/2006/relationships">
  <sheetPr>
    <pageSetUpPr fitToPage="1"/>
  </sheetPr>
  <dimension ref="A1:L13"/>
  <sheetViews>
    <sheetView zoomScalePageLayoutView="0" workbookViewId="0" topLeftCell="A1">
      <selection activeCell="A1" sqref="A1"/>
    </sheetView>
  </sheetViews>
  <sheetFormatPr defaultColWidth="8.57421875" defaultRowHeight="15"/>
  <cols>
    <col min="1" max="1" width="16.28125" style="0" customWidth="1"/>
    <col min="2" max="11" width="8.7109375" style="0" customWidth="1"/>
  </cols>
  <sheetData>
    <row r="1" ht="15">
      <c r="A1" s="2" t="s">
        <v>754</v>
      </c>
    </row>
    <row r="2" ht="15">
      <c r="A2" s="2" t="s">
        <v>769</v>
      </c>
    </row>
    <row r="3" ht="15">
      <c r="A3" s="90" t="s">
        <v>756</v>
      </c>
    </row>
    <row r="5" spans="1:12" ht="15">
      <c r="A5" s="134" t="s">
        <v>777</v>
      </c>
      <c r="B5" s="135">
        <v>1983</v>
      </c>
      <c r="C5" s="135">
        <v>1987</v>
      </c>
      <c r="D5" s="135">
        <v>1996</v>
      </c>
      <c r="E5" s="135">
        <v>1998</v>
      </c>
      <c r="F5" s="135">
        <v>2000</v>
      </c>
      <c r="G5" s="135">
        <v>2002</v>
      </c>
      <c r="H5" s="135">
        <v>2004</v>
      </c>
      <c r="I5" s="135">
        <v>2006</v>
      </c>
      <c r="J5" s="135">
        <v>2008</v>
      </c>
      <c r="K5" s="135">
        <v>2010</v>
      </c>
      <c r="L5" s="135">
        <v>2012</v>
      </c>
    </row>
    <row r="6" spans="1:12" ht="15">
      <c r="A6" s="134" t="s">
        <v>772</v>
      </c>
      <c r="B6" s="135">
        <v>3</v>
      </c>
      <c r="C6" s="135">
        <v>3</v>
      </c>
      <c r="D6" s="135">
        <v>3</v>
      </c>
      <c r="E6" s="135">
        <v>2.5</v>
      </c>
      <c r="F6" s="135">
        <v>2.5</v>
      </c>
      <c r="G6" s="135">
        <v>2.67</v>
      </c>
      <c r="H6" s="135">
        <v>3</v>
      </c>
      <c r="I6" s="135">
        <v>3</v>
      </c>
      <c r="J6" s="135">
        <v>2.75</v>
      </c>
      <c r="K6" s="135">
        <v>3</v>
      </c>
      <c r="L6" s="135">
        <v>3</v>
      </c>
    </row>
    <row r="7" spans="1:12" ht="15">
      <c r="A7" s="134" t="s">
        <v>773</v>
      </c>
      <c r="B7" s="135">
        <v>5</v>
      </c>
      <c r="C7" s="135">
        <v>5</v>
      </c>
      <c r="D7" s="135">
        <v>5</v>
      </c>
      <c r="E7" s="135">
        <v>5</v>
      </c>
      <c r="F7" s="135">
        <v>4</v>
      </c>
      <c r="G7" s="135">
        <v>4</v>
      </c>
      <c r="H7" s="135">
        <v>5</v>
      </c>
      <c r="I7" s="135">
        <v>5</v>
      </c>
      <c r="J7" s="135">
        <v>5</v>
      </c>
      <c r="K7" s="135">
        <v>5</v>
      </c>
      <c r="L7" s="135">
        <v>5</v>
      </c>
    </row>
    <row r="8" spans="1:12" ht="15">
      <c r="A8" s="134" t="s">
        <v>774</v>
      </c>
      <c r="B8" s="135">
        <v>9</v>
      </c>
      <c r="C8" s="135">
        <v>8</v>
      </c>
      <c r="D8" s="135">
        <v>7</v>
      </c>
      <c r="E8" s="135">
        <v>7</v>
      </c>
      <c r="F8" s="135">
        <v>7</v>
      </c>
      <c r="G8" s="135">
        <v>6</v>
      </c>
      <c r="H8" s="135">
        <v>7</v>
      </c>
      <c r="I8" s="135">
        <v>6</v>
      </c>
      <c r="J8" s="135">
        <v>7</v>
      </c>
      <c r="K8" s="135">
        <v>7</v>
      </c>
      <c r="L8" s="135">
        <v>7</v>
      </c>
    </row>
    <row r="9" spans="1:12" ht="15">
      <c r="A9" s="134" t="s">
        <v>775</v>
      </c>
      <c r="B9" s="135">
        <v>12</v>
      </c>
      <c r="C9" s="135">
        <v>11</v>
      </c>
      <c r="D9" s="135">
        <v>9</v>
      </c>
      <c r="E9" s="135">
        <v>10</v>
      </c>
      <c r="F9" s="135">
        <v>9</v>
      </c>
      <c r="G9" s="135">
        <v>8</v>
      </c>
      <c r="H9" s="135">
        <v>8</v>
      </c>
      <c r="I9" s="135">
        <v>8</v>
      </c>
      <c r="J9" s="135">
        <v>9</v>
      </c>
      <c r="K9" s="135">
        <v>9</v>
      </c>
      <c r="L9" s="135">
        <v>10</v>
      </c>
    </row>
    <row r="10" spans="2:12" ht="15">
      <c r="B10" s="135"/>
      <c r="C10" s="135"/>
      <c r="D10" s="135"/>
      <c r="E10" s="135"/>
      <c r="F10" s="135"/>
      <c r="G10" s="135"/>
      <c r="H10" s="135"/>
      <c r="I10" s="135"/>
      <c r="J10" s="135"/>
      <c r="K10" s="135"/>
      <c r="L10" s="135"/>
    </row>
    <row r="11" spans="1:12" ht="15">
      <c r="A11" s="134" t="s">
        <v>776</v>
      </c>
      <c r="B11" s="135">
        <v>5</v>
      </c>
      <c r="C11" s="135">
        <v>5</v>
      </c>
      <c r="D11" s="135">
        <v>4</v>
      </c>
      <c r="E11" s="135">
        <v>4</v>
      </c>
      <c r="F11" s="135">
        <v>4</v>
      </c>
      <c r="G11" s="135">
        <v>4</v>
      </c>
      <c r="H11" s="135">
        <v>4</v>
      </c>
      <c r="I11" s="135">
        <v>4.33</v>
      </c>
      <c r="J11" s="135">
        <v>5</v>
      </c>
      <c r="K11" s="135">
        <v>5</v>
      </c>
      <c r="L11" s="135">
        <v>5</v>
      </c>
    </row>
    <row r="13" ht="15">
      <c r="A13" s="90" t="s">
        <v>757</v>
      </c>
    </row>
  </sheetData>
  <sheetProtection/>
  <printOptions/>
  <pageMargins left="0.7" right="0.7" top="0.75" bottom="0.75" header="0.3" footer="0.3"/>
  <pageSetup fitToHeight="1" fitToWidth="1" horizontalDpi="600" verticalDpi="600" orientation="portrait" scale="80"/>
</worksheet>
</file>

<file path=xl/worksheets/sheet26.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A1">
      <selection activeCell="A1" sqref="A1"/>
    </sheetView>
  </sheetViews>
  <sheetFormatPr defaultColWidth="8.57421875" defaultRowHeight="15"/>
  <cols>
    <col min="1" max="1" width="19.57421875" style="0" customWidth="1"/>
    <col min="2" max="7" width="8.7109375" style="135" customWidth="1"/>
    <col min="8" max="11" width="8.7109375" style="0" customWidth="1"/>
  </cols>
  <sheetData>
    <row r="1" ht="15">
      <c r="A1" s="2" t="s">
        <v>755</v>
      </c>
    </row>
    <row r="2" ht="15">
      <c r="A2" s="2" t="s">
        <v>770</v>
      </c>
    </row>
    <row r="3" ht="15">
      <c r="A3" s="90" t="s">
        <v>758</v>
      </c>
    </row>
    <row r="5" ht="15">
      <c r="A5" s="129" t="s">
        <v>771</v>
      </c>
    </row>
    <row r="7" spans="1:12" ht="15">
      <c r="A7" t="s">
        <v>761</v>
      </c>
      <c r="B7" s="135">
        <v>1983</v>
      </c>
      <c r="C7" s="135">
        <v>1987</v>
      </c>
      <c r="D7" s="135">
        <v>1996</v>
      </c>
      <c r="E7" s="135">
        <v>1998</v>
      </c>
      <c r="F7" s="135">
        <v>2000</v>
      </c>
      <c r="G7" s="135">
        <v>2002</v>
      </c>
      <c r="H7" s="135">
        <v>2004</v>
      </c>
      <c r="I7" s="135">
        <v>2006</v>
      </c>
      <c r="J7" s="135">
        <v>2008</v>
      </c>
      <c r="K7" s="135">
        <v>2010</v>
      </c>
      <c r="L7" s="135">
        <v>2012</v>
      </c>
    </row>
    <row r="8" spans="1:12" ht="15">
      <c r="A8" t="s">
        <v>762</v>
      </c>
      <c r="B8" s="136">
        <v>11.11</v>
      </c>
      <c r="C8" s="136">
        <v>12.44</v>
      </c>
      <c r="D8" s="136">
        <v>11.99</v>
      </c>
      <c r="E8" s="136">
        <v>12.86</v>
      </c>
      <c r="F8" s="136">
        <v>12.77</v>
      </c>
      <c r="G8" s="136">
        <v>12.16</v>
      </c>
      <c r="H8" s="136">
        <v>11.96</v>
      </c>
      <c r="I8" s="136">
        <v>13.21</v>
      </c>
      <c r="J8" s="136">
        <v>10.75</v>
      </c>
      <c r="K8" s="136">
        <v>8.81</v>
      </c>
      <c r="L8" s="136">
        <v>10.88</v>
      </c>
    </row>
    <row r="9" spans="1:12" ht="15">
      <c r="A9" t="s">
        <v>763</v>
      </c>
      <c r="B9" s="136">
        <v>14.48</v>
      </c>
      <c r="C9" s="136">
        <v>15.55</v>
      </c>
      <c r="D9" s="136">
        <v>19.99</v>
      </c>
      <c r="E9" s="136">
        <v>19.05</v>
      </c>
      <c r="F9" s="136">
        <v>21.07</v>
      </c>
      <c r="G9" s="136">
        <v>21.69</v>
      </c>
      <c r="H9" s="136">
        <v>21.93</v>
      </c>
      <c r="I9" s="136">
        <v>21.63</v>
      </c>
      <c r="J9" s="136">
        <v>20</v>
      </c>
      <c r="K9" s="136">
        <v>20.9</v>
      </c>
      <c r="L9" s="136">
        <v>17.34</v>
      </c>
    </row>
    <row r="10" spans="1:12" ht="15">
      <c r="A10" t="s">
        <v>764</v>
      </c>
      <c r="B10" s="136">
        <v>8.56</v>
      </c>
      <c r="C10" s="136">
        <v>7.96</v>
      </c>
      <c r="D10" s="136">
        <v>8.23</v>
      </c>
      <c r="E10" s="136">
        <v>8.96</v>
      </c>
      <c r="F10" s="136">
        <v>8.89</v>
      </c>
      <c r="G10" s="136">
        <v>9.12</v>
      </c>
      <c r="H10" s="136">
        <v>11.71</v>
      </c>
      <c r="I10" s="136">
        <v>11.64</v>
      </c>
      <c r="J10" s="136">
        <v>10.21</v>
      </c>
      <c r="K10" s="136">
        <v>11.2</v>
      </c>
      <c r="L10" s="136">
        <v>11.18</v>
      </c>
    </row>
    <row r="11" spans="1:12" ht="15">
      <c r="A11" t="s">
        <v>765</v>
      </c>
      <c r="B11" s="136">
        <v>7.46</v>
      </c>
      <c r="C11" s="136">
        <v>8.97</v>
      </c>
      <c r="D11" s="136">
        <v>9.92</v>
      </c>
      <c r="E11" s="136">
        <v>8.71</v>
      </c>
      <c r="F11" s="136">
        <v>8.01</v>
      </c>
      <c r="G11" s="136">
        <v>9.13</v>
      </c>
      <c r="H11" s="136">
        <v>8.84</v>
      </c>
      <c r="I11" s="136">
        <v>9.42</v>
      </c>
      <c r="J11" s="136">
        <v>10.51</v>
      </c>
      <c r="K11" s="136">
        <v>9.77</v>
      </c>
      <c r="L11" s="136">
        <v>9.68</v>
      </c>
    </row>
    <row r="12" spans="1:12" ht="15">
      <c r="A12" t="s">
        <v>766</v>
      </c>
      <c r="B12" s="136">
        <v>13.99</v>
      </c>
      <c r="C12" s="136">
        <v>13.08</v>
      </c>
      <c r="D12" s="136">
        <v>12.14</v>
      </c>
      <c r="E12" s="136">
        <v>13.98</v>
      </c>
      <c r="F12" s="136">
        <v>15.09</v>
      </c>
      <c r="G12" s="136">
        <v>14.44</v>
      </c>
      <c r="H12" s="136">
        <v>13.38</v>
      </c>
      <c r="I12" s="136">
        <v>12.46</v>
      </c>
      <c r="J12" s="136">
        <v>14.25</v>
      </c>
      <c r="K12" s="136">
        <v>15.28</v>
      </c>
      <c r="L12" s="136">
        <v>15.78</v>
      </c>
    </row>
    <row r="13" spans="1:12" ht="15">
      <c r="A13" t="s">
        <v>767</v>
      </c>
      <c r="B13" s="136">
        <v>11.01</v>
      </c>
      <c r="C13" s="136">
        <v>10.87</v>
      </c>
      <c r="D13" s="136">
        <v>11.26</v>
      </c>
      <c r="E13" s="136">
        <v>9.56</v>
      </c>
      <c r="F13" s="136">
        <v>9.01</v>
      </c>
      <c r="G13" s="136">
        <v>8.71</v>
      </c>
      <c r="H13" s="136">
        <v>9.49</v>
      </c>
      <c r="I13" s="136">
        <v>10.26</v>
      </c>
      <c r="J13" s="136">
        <v>9.64</v>
      </c>
      <c r="K13" s="136">
        <v>8.99</v>
      </c>
      <c r="L13" s="136">
        <v>9.01</v>
      </c>
    </row>
    <row r="14" spans="1:12" ht="15">
      <c r="A14" t="s">
        <v>768</v>
      </c>
      <c r="B14" s="136">
        <v>33.4</v>
      </c>
      <c r="C14" s="136">
        <v>31.13</v>
      </c>
      <c r="D14" s="136">
        <v>26.48</v>
      </c>
      <c r="E14" s="136">
        <v>26.88</v>
      </c>
      <c r="F14" s="136">
        <v>25.14</v>
      </c>
      <c r="G14" s="136">
        <v>24.76</v>
      </c>
      <c r="H14" s="136">
        <v>22.69</v>
      </c>
      <c r="I14" s="136">
        <v>21.38</v>
      </c>
      <c r="J14" s="136">
        <v>24.63</v>
      </c>
      <c r="K14" s="136">
        <v>25.07</v>
      </c>
      <c r="L14" s="136">
        <v>26.13</v>
      </c>
    </row>
    <row r="15" spans="8:12" ht="15">
      <c r="H15" s="135"/>
      <c r="I15" s="135"/>
      <c r="J15" s="135"/>
      <c r="K15" s="135"/>
      <c r="L15" s="135"/>
    </row>
    <row r="16" spans="1:12" ht="15">
      <c r="A16" s="129" t="s">
        <v>759</v>
      </c>
      <c r="H16" s="135"/>
      <c r="I16" s="135"/>
      <c r="J16" s="135"/>
      <c r="K16" s="135"/>
      <c r="L16" s="135"/>
    </row>
    <row r="17" spans="1:12" ht="15">
      <c r="A17" s="125"/>
      <c r="H17" s="135"/>
      <c r="I17" s="135"/>
      <c r="J17" s="135"/>
      <c r="K17" s="135"/>
      <c r="L17" s="135"/>
    </row>
    <row r="18" spans="1:12" ht="15">
      <c r="A18" s="129" t="s">
        <v>761</v>
      </c>
      <c r="B18" s="135">
        <v>1983</v>
      </c>
      <c r="C18" s="135">
        <v>1987</v>
      </c>
      <c r="D18" s="135">
        <v>1996</v>
      </c>
      <c r="E18" s="135">
        <v>1998</v>
      </c>
      <c r="F18" s="135">
        <v>2000</v>
      </c>
      <c r="G18" s="135">
        <v>2002</v>
      </c>
      <c r="H18" s="135">
        <v>2004</v>
      </c>
      <c r="I18" s="135">
        <v>2006</v>
      </c>
      <c r="J18" s="135">
        <v>2008</v>
      </c>
      <c r="K18" s="135">
        <v>2010</v>
      </c>
      <c r="L18" s="135">
        <v>2012</v>
      </c>
    </row>
    <row r="19" spans="1:12" ht="15">
      <c r="A19" s="129" t="s">
        <v>762</v>
      </c>
      <c r="B19" s="136">
        <v>10.59</v>
      </c>
      <c r="C19" s="136">
        <v>11.32</v>
      </c>
      <c r="D19" s="136">
        <v>11.61</v>
      </c>
      <c r="E19" s="136">
        <v>11.82</v>
      </c>
      <c r="F19" s="136">
        <v>12.28</v>
      </c>
      <c r="G19" s="136">
        <v>12.34</v>
      </c>
      <c r="H19" s="136">
        <v>12.79</v>
      </c>
      <c r="I19" s="136">
        <v>13.23</v>
      </c>
      <c r="J19" s="136">
        <v>9.55</v>
      </c>
      <c r="K19" s="136">
        <v>8.12</v>
      </c>
      <c r="L19" s="136">
        <v>11.31</v>
      </c>
    </row>
    <row r="20" spans="1:12" ht="15">
      <c r="A20" s="129" t="s">
        <v>763</v>
      </c>
      <c r="B20" s="136">
        <v>11.6</v>
      </c>
      <c r="C20" s="136">
        <v>14.12</v>
      </c>
      <c r="D20" s="136">
        <v>20.11</v>
      </c>
      <c r="E20" s="136">
        <v>17.67</v>
      </c>
      <c r="F20" s="136">
        <v>20.37</v>
      </c>
      <c r="G20" s="136">
        <v>21.78</v>
      </c>
      <c r="H20" s="136">
        <v>21.12</v>
      </c>
      <c r="I20" s="136">
        <v>21.68</v>
      </c>
      <c r="J20" s="136">
        <v>20.45</v>
      </c>
      <c r="K20" s="136">
        <v>19.2</v>
      </c>
      <c r="L20" s="136">
        <v>16.13</v>
      </c>
    </row>
    <row r="21" spans="1:12" ht="15">
      <c r="A21" s="129" t="s">
        <v>764</v>
      </c>
      <c r="B21" s="136">
        <v>6.56</v>
      </c>
      <c r="C21" s="136">
        <v>6.9</v>
      </c>
      <c r="D21" s="136">
        <v>7.67</v>
      </c>
      <c r="E21" s="136">
        <v>8.97</v>
      </c>
      <c r="F21" s="136">
        <v>9.33</v>
      </c>
      <c r="G21" s="136">
        <v>8.72</v>
      </c>
      <c r="H21" s="136">
        <v>10.59</v>
      </c>
      <c r="I21" s="136">
        <v>10.89</v>
      </c>
      <c r="J21" s="136">
        <v>9.18</v>
      </c>
      <c r="K21" s="136">
        <v>11.29</v>
      </c>
      <c r="L21" s="136">
        <v>9.89</v>
      </c>
    </row>
    <row r="22" spans="1:12" ht="15">
      <c r="A22" s="129" t="s">
        <v>765</v>
      </c>
      <c r="B22" s="136">
        <v>5.59</v>
      </c>
      <c r="C22" s="136">
        <v>7.43</v>
      </c>
      <c r="D22" s="136">
        <v>9.3</v>
      </c>
      <c r="E22" s="136">
        <v>7.11</v>
      </c>
      <c r="F22" s="136">
        <v>7.39</v>
      </c>
      <c r="G22" s="136">
        <v>7.71</v>
      </c>
      <c r="H22" s="136">
        <v>8.03</v>
      </c>
      <c r="I22" s="136">
        <v>8.74</v>
      </c>
      <c r="J22" s="136">
        <v>9.75</v>
      </c>
      <c r="K22" s="136">
        <v>8.79</v>
      </c>
      <c r="L22" s="136">
        <v>9.01</v>
      </c>
    </row>
    <row r="23" spans="1:12" ht="15">
      <c r="A23" s="129" t="s">
        <v>766</v>
      </c>
      <c r="B23" s="136">
        <v>12.02</v>
      </c>
      <c r="C23" s="136">
        <v>11.15</v>
      </c>
      <c r="D23" s="136">
        <v>10.22</v>
      </c>
      <c r="E23" s="136">
        <v>11.93</v>
      </c>
      <c r="F23" s="136">
        <v>13.44</v>
      </c>
      <c r="G23" s="136">
        <v>12.45</v>
      </c>
      <c r="H23" s="136">
        <v>12.66</v>
      </c>
      <c r="I23" s="136">
        <v>11.87</v>
      </c>
      <c r="J23" s="136">
        <v>13.85</v>
      </c>
      <c r="K23" s="136">
        <v>14.44</v>
      </c>
      <c r="L23" s="136">
        <v>15.28</v>
      </c>
    </row>
    <row r="24" spans="1:12" ht="15">
      <c r="A24" s="129" t="s">
        <v>767</v>
      </c>
      <c r="B24" s="136">
        <v>10.52</v>
      </c>
      <c r="C24" s="136">
        <v>9.77</v>
      </c>
      <c r="D24" s="136">
        <v>8.48</v>
      </c>
      <c r="E24" s="136">
        <v>7.87</v>
      </c>
      <c r="F24" s="136">
        <v>7.93</v>
      </c>
      <c r="G24" s="136">
        <v>8.38</v>
      </c>
      <c r="H24" s="136">
        <v>8.4</v>
      </c>
      <c r="I24" s="136">
        <v>8.6</v>
      </c>
      <c r="J24" s="136">
        <v>9.36</v>
      </c>
      <c r="K24" s="136">
        <v>8.83</v>
      </c>
      <c r="L24" s="136">
        <v>8.49</v>
      </c>
    </row>
    <row r="25" spans="1:12" ht="15">
      <c r="A25" s="129" t="s">
        <v>768</v>
      </c>
      <c r="B25" s="136">
        <v>43.11</v>
      </c>
      <c r="C25" s="136">
        <v>39.32</v>
      </c>
      <c r="D25" s="136">
        <v>32.63</v>
      </c>
      <c r="E25" s="136">
        <v>34.62</v>
      </c>
      <c r="F25" s="136">
        <v>29.26</v>
      </c>
      <c r="G25" s="136">
        <v>28.62</v>
      </c>
      <c r="H25" s="136">
        <v>26.42</v>
      </c>
      <c r="I25" s="136">
        <v>24.99</v>
      </c>
      <c r="J25" s="136">
        <v>27.86</v>
      </c>
      <c r="K25" s="136">
        <v>29.34</v>
      </c>
      <c r="L25" s="136">
        <v>29.89</v>
      </c>
    </row>
    <row r="26" spans="8:12" ht="15">
      <c r="H26" s="135"/>
      <c r="I26" s="135"/>
      <c r="J26" s="135"/>
      <c r="K26" s="135"/>
      <c r="L26" s="135"/>
    </row>
    <row r="27" spans="1:12" ht="15">
      <c r="A27" s="129" t="s">
        <v>760</v>
      </c>
      <c r="H27" s="135"/>
      <c r="I27" s="135"/>
      <c r="J27" s="135"/>
      <c r="K27" s="135"/>
      <c r="L27" s="135"/>
    </row>
    <row r="28" spans="8:12" ht="15">
      <c r="H28" s="135"/>
      <c r="I28" s="135"/>
      <c r="J28" s="135"/>
      <c r="K28" s="135"/>
      <c r="L28" s="135"/>
    </row>
    <row r="29" spans="1:12" ht="15">
      <c r="A29" s="129" t="s">
        <v>761</v>
      </c>
      <c r="B29" s="135">
        <v>1983</v>
      </c>
      <c r="C29" s="135">
        <v>1987</v>
      </c>
      <c r="D29" s="135">
        <v>1996</v>
      </c>
      <c r="E29" s="135">
        <v>1998</v>
      </c>
      <c r="F29" s="135">
        <v>2000</v>
      </c>
      <c r="G29" s="135">
        <v>2002</v>
      </c>
      <c r="H29" s="135">
        <v>2004</v>
      </c>
      <c r="I29" s="135">
        <v>2006</v>
      </c>
      <c r="J29" s="135">
        <v>2008</v>
      </c>
      <c r="K29" s="135">
        <v>2010</v>
      </c>
      <c r="L29" s="135">
        <v>2012</v>
      </c>
    </row>
    <row r="30" spans="1:12" ht="15">
      <c r="A30" s="129" t="s">
        <v>762</v>
      </c>
      <c r="B30" s="136">
        <v>11.83</v>
      </c>
      <c r="C30" s="136">
        <v>14.01</v>
      </c>
      <c r="D30" s="136">
        <v>12.42</v>
      </c>
      <c r="E30" s="136">
        <v>14</v>
      </c>
      <c r="F30" s="136">
        <v>13.34</v>
      </c>
      <c r="G30" s="136">
        <v>11.96</v>
      </c>
      <c r="H30" s="136">
        <v>11.07</v>
      </c>
      <c r="I30" s="136">
        <v>13.18</v>
      </c>
      <c r="J30" s="136">
        <v>12.01</v>
      </c>
      <c r="K30" s="136">
        <v>9.51</v>
      </c>
      <c r="L30" s="136">
        <v>10.42</v>
      </c>
    </row>
    <row r="31" spans="1:12" ht="15">
      <c r="A31" s="129" t="s">
        <v>763</v>
      </c>
      <c r="B31" s="136">
        <v>18.44</v>
      </c>
      <c r="C31" s="136">
        <v>17.57</v>
      </c>
      <c r="D31" s="136">
        <v>19.85</v>
      </c>
      <c r="E31" s="136">
        <v>20.55</v>
      </c>
      <c r="F31" s="136">
        <v>21.87</v>
      </c>
      <c r="G31" s="136">
        <v>21.6</v>
      </c>
      <c r="H31" s="136">
        <v>22.81</v>
      </c>
      <c r="I31" s="136">
        <v>21.59</v>
      </c>
      <c r="J31" s="136">
        <v>19.53</v>
      </c>
      <c r="K31" s="136">
        <v>22.65</v>
      </c>
      <c r="L31" s="136">
        <v>18.64</v>
      </c>
    </row>
    <row r="32" spans="1:12" ht="15">
      <c r="A32" s="129" t="s">
        <v>764</v>
      </c>
      <c r="B32" s="136">
        <v>11.32</v>
      </c>
      <c r="C32" s="136">
        <v>9.45</v>
      </c>
      <c r="D32" s="136">
        <v>8.86</v>
      </c>
      <c r="E32" s="136">
        <v>8.95</v>
      </c>
      <c r="F32" s="136">
        <v>8.39</v>
      </c>
      <c r="G32" s="136">
        <v>9.55</v>
      </c>
      <c r="H32" s="136">
        <v>12.92</v>
      </c>
      <c r="I32" s="136">
        <v>12.43</v>
      </c>
      <c r="J32" s="136">
        <v>11.29</v>
      </c>
      <c r="K32" s="136">
        <v>11.1</v>
      </c>
      <c r="L32" s="136">
        <v>12.57</v>
      </c>
    </row>
    <row r="33" spans="1:12" ht="15">
      <c r="A33" s="129" t="s">
        <v>765</v>
      </c>
      <c r="B33" s="136">
        <v>10.02</v>
      </c>
      <c r="C33" s="136">
        <v>11.13</v>
      </c>
      <c r="D33" s="136">
        <v>10.63</v>
      </c>
      <c r="E33" s="136">
        <v>10.46</v>
      </c>
      <c r="F33" s="136">
        <v>8.72</v>
      </c>
      <c r="G33" s="136">
        <v>10.69</v>
      </c>
      <c r="H33" s="136">
        <v>9.71</v>
      </c>
      <c r="I33" s="136">
        <v>10.12</v>
      </c>
      <c r="J33" s="136">
        <v>11.3</v>
      </c>
      <c r="K33" s="136">
        <v>10.77</v>
      </c>
      <c r="L33" s="136">
        <v>10.39</v>
      </c>
    </row>
    <row r="34" spans="1:12" ht="15">
      <c r="A34" s="129" t="s">
        <v>766</v>
      </c>
      <c r="B34" s="136">
        <v>16.69</v>
      </c>
      <c r="C34" s="136">
        <v>15.79</v>
      </c>
      <c r="D34" s="136">
        <v>14.33</v>
      </c>
      <c r="E34" s="136">
        <v>16.21</v>
      </c>
      <c r="F34" s="136">
        <v>16.94</v>
      </c>
      <c r="G34" s="136">
        <v>16.61</v>
      </c>
      <c r="H34" s="136">
        <v>14.16</v>
      </c>
      <c r="I34" s="136">
        <v>13.08</v>
      </c>
      <c r="J34" s="136">
        <v>14.68</v>
      </c>
      <c r="K34" s="136">
        <v>16.14</v>
      </c>
      <c r="L34" s="136">
        <v>16.32</v>
      </c>
    </row>
    <row r="35" spans="1:12" ht="15">
      <c r="A35" s="129" t="s">
        <v>767</v>
      </c>
      <c r="B35" s="136">
        <v>11.67</v>
      </c>
      <c r="C35" s="136">
        <v>12.42</v>
      </c>
      <c r="D35" s="136">
        <v>14.42</v>
      </c>
      <c r="E35" s="136">
        <v>11.4</v>
      </c>
      <c r="F35" s="136">
        <v>10.23</v>
      </c>
      <c r="G35" s="136">
        <v>9.06</v>
      </c>
      <c r="H35" s="136">
        <v>10.65</v>
      </c>
      <c r="I35" s="136">
        <v>12</v>
      </c>
      <c r="J35" s="136">
        <v>9.93</v>
      </c>
      <c r="K35" s="136">
        <v>9.15</v>
      </c>
      <c r="L35" s="136">
        <v>9.56</v>
      </c>
    </row>
    <row r="36" spans="1:12" ht="15">
      <c r="A36" s="129" t="s">
        <v>768</v>
      </c>
      <c r="B36" s="136">
        <v>20.02</v>
      </c>
      <c r="C36" s="136">
        <v>19.63</v>
      </c>
      <c r="D36" s="136">
        <v>19.49</v>
      </c>
      <c r="E36" s="136">
        <v>18.42</v>
      </c>
      <c r="F36" s="136">
        <v>20.51</v>
      </c>
      <c r="G36" s="136">
        <v>20.54</v>
      </c>
      <c r="H36" s="136">
        <v>18.68</v>
      </c>
      <c r="I36" s="136">
        <v>17.6</v>
      </c>
      <c r="J36" s="136">
        <v>21.25</v>
      </c>
      <c r="K36" s="136">
        <v>20.69</v>
      </c>
      <c r="L36" s="136">
        <v>22.1</v>
      </c>
    </row>
    <row r="38" ht="15">
      <c r="A38" s="90" t="s">
        <v>757</v>
      </c>
    </row>
  </sheetData>
  <sheetProtection/>
  <printOptions/>
  <pageMargins left="0.7" right="0.7" top="0.75" bottom="0.75" header="0.3" footer="0.3"/>
  <pageSetup fitToHeight="1" fitToWidth="1" horizontalDpi="600" verticalDpi="600" orientation="portrait" scale="77"/>
</worksheet>
</file>

<file path=xl/worksheets/sheet27.xml><?xml version="1.0" encoding="utf-8"?>
<worksheet xmlns="http://schemas.openxmlformats.org/spreadsheetml/2006/main" xmlns:r="http://schemas.openxmlformats.org/officeDocument/2006/relationships">
  <dimension ref="A1:AM27"/>
  <sheetViews>
    <sheetView zoomScale="60" zoomScaleNormal="60" zoomScalePageLayoutView="0" workbookViewId="0" topLeftCell="A1">
      <selection activeCell="A4" sqref="A4:B4"/>
    </sheetView>
  </sheetViews>
  <sheetFormatPr defaultColWidth="8.57421875" defaultRowHeight="15"/>
  <cols>
    <col min="1" max="1" width="2.7109375" style="31" customWidth="1"/>
    <col min="2" max="2" width="66.00390625" style="31" customWidth="1"/>
    <col min="3" max="39" width="17.00390625" style="43" bestFit="1" customWidth="1"/>
    <col min="40" max="16384" width="8.57421875" style="31" customWidth="1"/>
  </cols>
  <sheetData>
    <row r="1" ht="15">
      <c r="A1" s="2" t="s">
        <v>146</v>
      </c>
    </row>
    <row r="3" spans="1:3" ht="15">
      <c r="A3" s="171" t="s">
        <v>793</v>
      </c>
      <c r="B3" s="171"/>
      <c r="C3" s="120"/>
    </row>
    <row r="4" spans="1:3" ht="120" customHeight="1">
      <c r="A4" s="180" t="s">
        <v>778</v>
      </c>
      <c r="B4" s="180"/>
      <c r="C4" s="140"/>
    </row>
    <row r="6" spans="1:39" s="2" customFormat="1" ht="15">
      <c r="A6" s="2" t="s">
        <v>148</v>
      </c>
      <c r="B6" s="31"/>
      <c r="C6" s="119">
        <v>1975</v>
      </c>
      <c r="D6" s="119">
        <v>1976</v>
      </c>
      <c r="E6" s="119">
        <v>1977</v>
      </c>
      <c r="F6" s="119">
        <v>1978</v>
      </c>
      <c r="G6" s="119">
        <v>1979</v>
      </c>
      <c r="H6" s="119">
        <v>1980</v>
      </c>
      <c r="I6" s="119">
        <v>1981</v>
      </c>
      <c r="J6" s="119">
        <v>1982</v>
      </c>
      <c r="K6" s="119">
        <v>1983</v>
      </c>
      <c r="L6" s="119">
        <v>1984</v>
      </c>
      <c r="M6" s="119">
        <v>1985</v>
      </c>
      <c r="N6" s="119">
        <v>1986</v>
      </c>
      <c r="O6" s="119">
        <v>1987</v>
      </c>
      <c r="P6" s="119">
        <v>1988</v>
      </c>
      <c r="Q6" s="119">
        <v>1989</v>
      </c>
      <c r="R6" s="119">
        <v>1990</v>
      </c>
      <c r="S6" s="119">
        <v>1991</v>
      </c>
      <c r="T6" s="119">
        <v>1992</v>
      </c>
      <c r="U6" s="119">
        <v>1993</v>
      </c>
      <c r="V6" s="119">
        <v>1994</v>
      </c>
      <c r="W6" s="119">
        <v>1995</v>
      </c>
      <c r="X6" s="119">
        <v>1996</v>
      </c>
      <c r="Y6" s="119">
        <v>1997</v>
      </c>
      <c r="Z6" s="119">
        <v>1998</v>
      </c>
      <c r="AA6" s="119">
        <v>1999</v>
      </c>
      <c r="AB6" s="119">
        <v>2000</v>
      </c>
      <c r="AC6" s="119">
        <v>2001</v>
      </c>
      <c r="AD6" s="119">
        <v>2002</v>
      </c>
      <c r="AE6" s="119">
        <v>2003</v>
      </c>
      <c r="AF6" s="119">
        <v>2004</v>
      </c>
      <c r="AG6" s="119">
        <v>2005</v>
      </c>
      <c r="AH6" s="119">
        <v>2006</v>
      </c>
      <c r="AI6" s="119">
        <v>2007</v>
      </c>
      <c r="AJ6" s="119">
        <v>2008</v>
      </c>
      <c r="AK6" s="119">
        <v>2009</v>
      </c>
      <c r="AL6" s="119">
        <v>2010</v>
      </c>
      <c r="AM6" s="119">
        <v>2011</v>
      </c>
    </row>
    <row r="7" spans="2:39" ht="15">
      <c r="B7" s="31" t="s">
        <v>16</v>
      </c>
      <c r="C7" s="89" t="s">
        <v>206</v>
      </c>
      <c r="D7" s="89" t="s">
        <v>207</v>
      </c>
      <c r="E7" s="89" t="s">
        <v>208</v>
      </c>
      <c r="F7" s="89" t="s">
        <v>209</v>
      </c>
      <c r="G7" s="89" t="s">
        <v>210</v>
      </c>
      <c r="H7" s="89" t="s">
        <v>211</v>
      </c>
      <c r="I7" s="89" t="s">
        <v>212</v>
      </c>
      <c r="J7" s="89" t="s">
        <v>213</v>
      </c>
      <c r="K7" s="89" t="s">
        <v>214</v>
      </c>
      <c r="L7" s="89" t="s">
        <v>215</v>
      </c>
      <c r="M7" s="89" t="s">
        <v>216</v>
      </c>
      <c r="N7" s="89" t="s">
        <v>217</v>
      </c>
      <c r="O7" s="89" t="s">
        <v>218</v>
      </c>
      <c r="P7" s="89" t="s">
        <v>219</v>
      </c>
      <c r="Q7" s="89" t="s">
        <v>220</v>
      </c>
      <c r="R7" s="89" t="s">
        <v>221</v>
      </c>
      <c r="S7" s="89" t="s">
        <v>222</v>
      </c>
      <c r="T7" s="89" t="s">
        <v>223</v>
      </c>
      <c r="U7" s="89" t="s">
        <v>224</v>
      </c>
      <c r="V7" s="89" t="s">
        <v>225</v>
      </c>
      <c r="W7" s="89" t="s">
        <v>226</v>
      </c>
      <c r="X7" s="89" t="s">
        <v>227</v>
      </c>
      <c r="Y7" s="89" t="s">
        <v>228</v>
      </c>
      <c r="Z7" s="89" t="s">
        <v>229</v>
      </c>
      <c r="AA7" s="89" t="s">
        <v>153</v>
      </c>
      <c r="AB7" s="89" t="s">
        <v>230</v>
      </c>
      <c r="AC7" s="89" t="s">
        <v>231</v>
      </c>
      <c r="AD7" s="89" t="s">
        <v>232</v>
      </c>
      <c r="AE7" s="89" t="s">
        <v>233</v>
      </c>
      <c r="AF7" s="89" t="s">
        <v>234</v>
      </c>
      <c r="AG7" s="89" t="s">
        <v>235</v>
      </c>
      <c r="AH7" s="89" t="s">
        <v>236</v>
      </c>
      <c r="AI7" s="89" t="s">
        <v>237</v>
      </c>
      <c r="AJ7" s="89" t="s">
        <v>238</v>
      </c>
      <c r="AK7" s="89" t="s">
        <v>239</v>
      </c>
      <c r="AL7" s="89" t="s">
        <v>240</v>
      </c>
      <c r="AM7" s="89" t="s">
        <v>241</v>
      </c>
    </row>
    <row r="8" spans="2:39" ht="15">
      <c r="B8" s="31" t="s">
        <v>92</v>
      </c>
      <c r="C8" s="89" t="s">
        <v>242</v>
      </c>
      <c r="D8" s="89" t="s">
        <v>243</v>
      </c>
      <c r="E8" s="89" t="s">
        <v>244</v>
      </c>
      <c r="F8" s="89" t="s">
        <v>245</v>
      </c>
      <c r="G8" s="89" t="s">
        <v>246</v>
      </c>
      <c r="H8" s="89" t="s">
        <v>247</v>
      </c>
      <c r="I8" s="89" t="s">
        <v>248</v>
      </c>
      <c r="J8" s="89" t="s">
        <v>249</v>
      </c>
      <c r="K8" s="89" t="s">
        <v>250</v>
      </c>
      <c r="L8" s="89" t="s">
        <v>251</v>
      </c>
      <c r="M8" s="89" t="s">
        <v>252</v>
      </c>
      <c r="N8" s="89" t="s">
        <v>253</v>
      </c>
      <c r="O8" s="89" t="s">
        <v>254</v>
      </c>
      <c r="P8" s="89" t="s">
        <v>255</v>
      </c>
      <c r="Q8" s="89" t="s">
        <v>256</v>
      </c>
      <c r="R8" s="89" t="s">
        <v>257</v>
      </c>
      <c r="S8" s="89" t="s">
        <v>258</v>
      </c>
      <c r="T8" s="89" t="s">
        <v>259</v>
      </c>
      <c r="U8" s="89" t="s">
        <v>260</v>
      </c>
      <c r="V8" s="89" t="s">
        <v>261</v>
      </c>
      <c r="W8" s="89" t="s">
        <v>262</v>
      </c>
      <c r="X8" s="89" t="s">
        <v>263</v>
      </c>
      <c r="Y8" s="89" t="s">
        <v>264</v>
      </c>
      <c r="Z8" s="89" t="s">
        <v>265</v>
      </c>
      <c r="AA8" s="89" t="s">
        <v>266</v>
      </c>
      <c r="AB8" s="89" t="s">
        <v>267</v>
      </c>
      <c r="AC8" s="89" t="s">
        <v>268</v>
      </c>
      <c r="AD8" s="89" t="s">
        <v>269</v>
      </c>
      <c r="AE8" s="89" t="s">
        <v>270</v>
      </c>
      <c r="AF8" s="89" t="s">
        <v>271</v>
      </c>
      <c r="AG8" s="89" t="s">
        <v>272</v>
      </c>
      <c r="AH8" s="89" t="s">
        <v>273</v>
      </c>
      <c r="AI8" s="89" t="s">
        <v>274</v>
      </c>
      <c r="AJ8" s="89" t="s">
        <v>275</v>
      </c>
      <c r="AK8" s="89" t="s">
        <v>276</v>
      </c>
      <c r="AL8" s="89" t="s">
        <v>277</v>
      </c>
      <c r="AM8" s="89" t="s">
        <v>278</v>
      </c>
    </row>
    <row r="9" spans="2:39" ht="15">
      <c r="B9" s="31" t="s">
        <v>151</v>
      </c>
      <c r="C9" s="89" t="s">
        <v>279</v>
      </c>
      <c r="D9" s="89" t="s">
        <v>280</v>
      </c>
      <c r="E9" s="89" t="s">
        <v>281</v>
      </c>
      <c r="F9" s="89" t="s">
        <v>282</v>
      </c>
      <c r="G9" s="89" t="s">
        <v>283</v>
      </c>
      <c r="H9" s="89" t="s">
        <v>284</v>
      </c>
      <c r="I9" s="89" t="s">
        <v>285</v>
      </c>
      <c r="J9" s="89" t="s">
        <v>286</v>
      </c>
      <c r="K9" s="89" t="s">
        <v>287</v>
      </c>
      <c r="L9" s="89" t="s">
        <v>288</v>
      </c>
      <c r="M9" s="89" t="s">
        <v>289</v>
      </c>
      <c r="N9" s="89" t="s">
        <v>290</v>
      </c>
      <c r="O9" s="89" t="s">
        <v>291</v>
      </c>
      <c r="P9" s="89" t="s">
        <v>292</v>
      </c>
      <c r="Q9" s="89" t="s">
        <v>293</v>
      </c>
      <c r="R9" s="89" t="s">
        <v>294</v>
      </c>
      <c r="S9" s="89" t="s">
        <v>295</v>
      </c>
      <c r="T9" s="89" t="s">
        <v>296</v>
      </c>
      <c r="U9" s="89" t="s">
        <v>297</v>
      </c>
      <c r="V9" s="89" t="s">
        <v>298</v>
      </c>
      <c r="W9" s="89" t="s">
        <v>299</v>
      </c>
      <c r="X9" s="89" t="s">
        <v>300</v>
      </c>
      <c r="Y9" s="89" t="s">
        <v>301</v>
      </c>
      <c r="Z9" s="89" t="s">
        <v>302</v>
      </c>
      <c r="AA9" s="89" t="s">
        <v>303</v>
      </c>
      <c r="AB9" s="89" t="s">
        <v>304</v>
      </c>
      <c r="AC9" s="89" t="s">
        <v>305</v>
      </c>
      <c r="AD9" s="89" t="s">
        <v>306</v>
      </c>
      <c r="AE9" s="89" t="s">
        <v>307</v>
      </c>
      <c r="AF9" s="89" t="s">
        <v>308</v>
      </c>
      <c r="AG9" s="89" t="s">
        <v>309</v>
      </c>
      <c r="AH9" s="89" t="s">
        <v>310</v>
      </c>
      <c r="AI9" s="89" t="s">
        <v>311</v>
      </c>
      <c r="AJ9" s="89" t="s">
        <v>312</v>
      </c>
      <c r="AK9" s="89" t="s">
        <v>313</v>
      </c>
      <c r="AL9" s="89" t="s">
        <v>314</v>
      </c>
      <c r="AM9" s="89" t="s">
        <v>315</v>
      </c>
    </row>
    <row r="10" spans="2:39" ht="15">
      <c r="B10" s="31" t="s">
        <v>94</v>
      </c>
      <c r="C10" s="89" t="s">
        <v>316</v>
      </c>
      <c r="D10" s="89" t="s">
        <v>317</v>
      </c>
      <c r="E10" s="89" t="s">
        <v>318</v>
      </c>
      <c r="F10" s="89" t="s">
        <v>319</v>
      </c>
      <c r="G10" s="89" t="s">
        <v>320</v>
      </c>
      <c r="H10" s="89" t="s">
        <v>321</v>
      </c>
      <c r="I10" s="89" t="s">
        <v>322</v>
      </c>
      <c r="J10" s="89" t="s">
        <v>323</v>
      </c>
      <c r="K10" s="89" t="s">
        <v>324</v>
      </c>
      <c r="L10" s="89" t="s">
        <v>325</v>
      </c>
      <c r="M10" s="89" t="s">
        <v>326</v>
      </c>
      <c r="N10" s="89" t="s">
        <v>327</v>
      </c>
      <c r="O10" s="89" t="s">
        <v>328</v>
      </c>
      <c r="P10" s="89" t="s">
        <v>329</v>
      </c>
      <c r="Q10" s="89" t="s">
        <v>330</v>
      </c>
      <c r="R10" s="89" t="s">
        <v>331</v>
      </c>
      <c r="S10" s="89" t="s">
        <v>332</v>
      </c>
      <c r="T10" s="89" t="s">
        <v>333</v>
      </c>
      <c r="U10" s="89" t="s">
        <v>334</v>
      </c>
      <c r="V10" s="89" t="s">
        <v>335</v>
      </c>
      <c r="W10" s="89" t="s">
        <v>336</v>
      </c>
      <c r="X10" s="89" t="s">
        <v>337</v>
      </c>
      <c r="Y10" s="89" t="s">
        <v>338</v>
      </c>
      <c r="Z10" s="89" t="s">
        <v>339</v>
      </c>
      <c r="AA10" s="89" t="s">
        <v>340</v>
      </c>
      <c r="AB10" s="89" t="s">
        <v>341</v>
      </c>
      <c r="AC10" s="89" t="s">
        <v>342</v>
      </c>
      <c r="AD10" s="89" t="s">
        <v>343</v>
      </c>
      <c r="AE10" s="89" t="s">
        <v>344</v>
      </c>
      <c r="AF10" s="89" t="s">
        <v>345</v>
      </c>
      <c r="AG10" s="89" t="s">
        <v>346</v>
      </c>
      <c r="AH10" s="89" t="s">
        <v>347</v>
      </c>
      <c r="AI10" s="89" t="s">
        <v>348</v>
      </c>
      <c r="AJ10" s="89" t="s">
        <v>349</v>
      </c>
      <c r="AK10" s="89" t="s">
        <v>350</v>
      </c>
      <c r="AL10" s="89" t="s">
        <v>351</v>
      </c>
      <c r="AM10" s="89" t="s">
        <v>352</v>
      </c>
    </row>
    <row r="11" spans="2:39" ht="15">
      <c r="B11" s="31" t="s">
        <v>17</v>
      </c>
      <c r="C11" s="89" t="s">
        <v>353</v>
      </c>
      <c r="D11" s="89" t="s">
        <v>354</v>
      </c>
      <c r="E11" s="89" t="s">
        <v>355</v>
      </c>
      <c r="F11" s="89" t="s">
        <v>356</v>
      </c>
      <c r="G11" s="89" t="s">
        <v>357</v>
      </c>
      <c r="H11" s="89" t="s">
        <v>358</v>
      </c>
      <c r="I11" s="89" t="s">
        <v>359</v>
      </c>
      <c r="J11" s="89" t="s">
        <v>360</v>
      </c>
      <c r="K11" s="89" t="s">
        <v>361</v>
      </c>
      <c r="L11" s="89" t="s">
        <v>362</v>
      </c>
      <c r="M11" s="89" t="s">
        <v>363</v>
      </c>
      <c r="N11" s="89" t="s">
        <v>364</v>
      </c>
      <c r="O11" s="89" t="s">
        <v>365</v>
      </c>
      <c r="P11" s="89" t="s">
        <v>366</v>
      </c>
      <c r="Q11" s="89" t="s">
        <v>367</v>
      </c>
      <c r="R11" s="89" t="s">
        <v>368</v>
      </c>
      <c r="S11" s="89" t="s">
        <v>369</v>
      </c>
      <c r="T11" s="89" t="s">
        <v>370</v>
      </c>
      <c r="U11" s="89" t="s">
        <v>371</v>
      </c>
      <c r="V11" s="89" t="s">
        <v>372</v>
      </c>
      <c r="W11" s="89" t="s">
        <v>373</v>
      </c>
      <c r="X11" s="89" t="s">
        <v>374</v>
      </c>
      <c r="Y11" s="89" t="s">
        <v>375</v>
      </c>
      <c r="Z11" s="89" t="s">
        <v>376</v>
      </c>
      <c r="AA11" s="89" t="s">
        <v>377</v>
      </c>
      <c r="AB11" s="89" t="s">
        <v>378</v>
      </c>
      <c r="AC11" s="89" t="s">
        <v>379</v>
      </c>
      <c r="AD11" s="89" t="s">
        <v>380</v>
      </c>
      <c r="AE11" s="89" t="s">
        <v>381</v>
      </c>
      <c r="AF11" s="89" t="s">
        <v>382</v>
      </c>
      <c r="AG11" s="89" t="s">
        <v>383</v>
      </c>
      <c r="AH11" s="89" t="s">
        <v>384</v>
      </c>
      <c r="AI11" s="89" t="s">
        <v>385</v>
      </c>
      <c r="AJ11" s="89" t="s">
        <v>386</v>
      </c>
      <c r="AK11" s="89" t="s">
        <v>387</v>
      </c>
      <c r="AL11" s="89" t="s">
        <v>388</v>
      </c>
      <c r="AM11" s="89" t="s">
        <v>389</v>
      </c>
    </row>
    <row r="13" ht="15">
      <c r="A13" s="2" t="s">
        <v>149</v>
      </c>
    </row>
    <row r="14" spans="2:39" ht="15">
      <c r="B14" s="31" t="s">
        <v>16</v>
      </c>
      <c r="C14" s="89" t="s">
        <v>390</v>
      </c>
      <c r="D14" s="89" t="s">
        <v>391</v>
      </c>
      <c r="E14" s="89" t="s">
        <v>392</v>
      </c>
      <c r="F14" s="89" t="s">
        <v>393</v>
      </c>
      <c r="G14" s="89" t="s">
        <v>394</v>
      </c>
      <c r="H14" s="89" t="s">
        <v>395</v>
      </c>
      <c r="I14" s="89" t="s">
        <v>396</v>
      </c>
      <c r="J14" s="89" t="s">
        <v>397</v>
      </c>
      <c r="K14" s="89" t="s">
        <v>398</v>
      </c>
      <c r="L14" s="89" t="s">
        <v>399</v>
      </c>
      <c r="M14" s="89" t="s">
        <v>400</v>
      </c>
      <c r="N14" s="89" t="s">
        <v>401</v>
      </c>
      <c r="O14" s="89" t="s">
        <v>402</v>
      </c>
      <c r="P14" s="89" t="s">
        <v>403</v>
      </c>
      <c r="Q14" s="89" t="s">
        <v>404</v>
      </c>
      <c r="R14" s="89" t="s">
        <v>405</v>
      </c>
      <c r="S14" s="89" t="s">
        <v>406</v>
      </c>
      <c r="T14" s="89" t="s">
        <v>407</v>
      </c>
      <c r="U14" s="89" t="s">
        <v>408</v>
      </c>
      <c r="V14" s="89" t="s">
        <v>409</v>
      </c>
      <c r="W14" s="89" t="s">
        <v>410</v>
      </c>
      <c r="X14" s="89" t="s">
        <v>411</v>
      </c>
      <c r="Y14" s="89" t="s">
        <v>412</v>
      </c>
      <c r="Z14" s="89" t="s">
        <v>413</v>
      </c>
      <c r="AA14" s="89" t="s">
        <v>414</v>
      </c>
      <c r="AB14" s="89" t="s">
        <v>415</v>
      </c>
      <c r="AC14" s="89" t="s">
        <v>416</v>
      </c>
      <c r="AD14" s="89" t="s">
        <v>417</v>
      </c>
      <c r="AE14" s="89" t="s">
        <v>418</v>
      </c>
      <c r="AF14" s="89" t="s">
        <v>419</v>
      </c>
      <c r="AG14" s="89" t="s">
        <v>420</v>
      </c>
      <c r="AH14" s="89" t="s">
        <v>421</v>
      </c>
      <c r="AI14" s="89" t="s">
        <v>422</v>
      </c>
      <c r="AJ14" s="89" t="s">
        <v>423</v>
      </c>
      <c r="AK14" s="89" t="s">
        <v>424</v>
      </c>
      <c r="AL14" s="89" t="s">
        <v>425</v>
      </c>
      <c r="AM14" s="89" t="s">
        <v>220</v>
      </c>
    </row>
    <row r="15" spans="2:39" ht="15">
      <c r="B15" s="31" t="s">
        <v>92</v>
      </c>
      <c r="C15" s="89" t="s">
        <v>426</v>
      </c>
      <c r="D15" s="89" t="s">
        <v>427</v>
      </c>
      <c r="E15" s="89" t="s">
        <v>428</v>
      </c>
      <c r="F15" s="89" t="s">
        <v>429</v>
      </c>
      <c r="G15" s="89" t="s">
        <v>430</v>
      </c>
      <c r="H15" s="89" t="s">
        <v>431</v>
      </c>
      <c r="I15" s="89" t="s">
        <v>432</v>
      </c>
      <c r="J15" s="89" t="s">
        <v>433</v>
      </c>
      <c r="K15" s="89" t="s">
        <v>434</v>
      </c>
      <c r="L15" s="89" t="s">
        <v>435</v>
      </c>
      <c r="M15" s="89" t="s">
        <v>436</v>
      </c>
      <c r="N15" s="89" t="s">
        <v>437</v>
      </c>
      <c r="O15" s="89" t="s">
        <v>438</v>
      </c>
      <c r="P15" s="89" t="s">
        <v>439</v>
      </c>
      <c r="Q15" s="89" t="s">
        <v>440</v>
      </c>
      <c r="R15" s="89" t="s">
        <v>441</v>
      </c>
      <c r="S15" s="89" t="s">
        <v>442</v>
      </c>
      <c r="T15" s="89" t="s">
        <v>443</v>
      </c>
      <c r="U15" s="89" t="s">
        <v>444</v>
      </c>
      <c r="V15" s="89" t="s">
        <v>445</v>
      </c>
      <c r="W15" s="89" t="s">
        <v>446</v>
      </c>
      <c r="X15" s="89" t="s">
        <v>447</v>
      </c>
      <c r="Y15" s="89" t="s">
        <v>448</v>
      </c>
      <c r="Z15" s="89" t="s">
        <v>449</v>
      </c>
      <c r="AA15" s="89" t="s">
        <v>450</v>
      </c>
      <c r="AB15" s="89" t="s">
        <v>451</v>
      </c>
      <c r="AC15" s="89" t="s">
        <v>452</v>
      </c>
      <c r="AD15" s="89" t="s">
        <v>453</v>
      </c>
      <c r="AE15" s="89" t="s">
        <v>454</v>
      </c>
      <c r="AF15" s="89" t="s">
        <v>455</v>
      </c>
      <c r="AG15" s="89" t="s">
        <v>456</v>
      </c>
      <c r="AH15" s="89" t="s">
        <v>457</v>
      </c>
      <c r="AI15" s="89" t="s">
        <v>458</v>
      </c>
      <c r="AJ15" s="89" t="s">
        <v>459</v>
      </c>
      <c r="AK15" s="89" t="s">
        <v>460</v>
      </c>
      <c r="AL15" s="89" t="s">
        <v>461</v>
      </c>
      <c r="AM15" s="89" t="s">
        <v>462</v>
      </c>
    </row>
    <row r="16" spans="2:39" ht="15">
      <c r="B16" s="31" t="s">
        <v>151</v>
      </c>
      <c r="C16" s="89" t="s">
        <v>463</v>
      </c>
      <c r="D16" s="89" t="s">
        <v>464</v>
      </c>
      <c r="E16" s="89" t="s">
        <v>465</v>
      </c>
      <c r="F16" s="89" t="s">
        <v>466</v>
      </c>
      <c r="G16" s="89" t="s">
        <v>467</v>
      </c>
      <c r="H16" s="89" t="s">
        <v>468</v>
      </c>
      <c r="I16" s="89" t="s">
        <v>469</v>
      </c>
      <c r="J16" s="89" t="s">
        <v>470</v>
      </c>
      <c r="K16" s="89" t="s">
        <v>471</v>
      </c>
      <c r="L16" s="89" t="s">
        <v>472</v>
      </c>
      <c r="M16" s="89" t="s">
        <v>473</v>
      </c>
      <c r="N16" s="89" t="s">
        <v>474</v>
      </c>
      <c r="O16" s="89" t="s">
        <v>475</v>
      </c>
      <c r="P16" s="89" t="s">
        <v>476</v>
      </c>
      <c r="Q16" s="89" t="s">
        <v>477</v>
      </c>
      <c r="R16" s="89" t="s">
        <v>478</v>
      </c>
      <c r="S16" s="89" t="s">
        <v>479</v>
      </c>
      <c r="T16" s="89" t="s">
        <v>480</v>
      </c>
      <c r="U16" s="89" t="s">
        <v>481</v>
      </c>
      <c r="V16" s="89" t="s">
        <v>482</v>
      </c>
      <c r="W16" s="89" t="s">
        <v>483</v>
      </c>
      <c r="X16" s="89" t="s">
        <v>484</v>
      </c>
      <c r="Y16" s="89" t="s">
        <v>485</v>
      </c>
      <c r="Z16" s="89" t="s">
        <v>486</v>
      </c>
      <c r="AA16" s="89" t="s">
        <v>487</v>
      </c>
      <c r="AB16" s="89" t="s">
        <v>488</v>
      </c>
      <c r="AC16" s="89" t="s">
        <v>489</v>
      </c>
      <c r="AD16" s="89" t="s">
        <v>490</v>
      </c>
      <c r="AE16" s="89" t="s">
        <v>491</v>
      </c>
      <c r="AF16" s="89" t="s">
        <v>492</v>
      </c>
      <c r="AG16" s="89" t="s">
        <v>493</v>
      </c>
      <c r="AH16" s="89" t="s">
        <v>494</v>
      </c>
      <c r="AI16" s="89" t="s">
        <v>495</v>
      </c>
      <c r="AJ16" s="89" t="s">
        <v>496</v>
      </c>
      <c r="AK16" s="89" t="s">
        <v>497</v>
      </c>
      <c r="AL16" s="89" t="s">
        <v>498</v>
      </c>
      <c r="AM16" s="89" t="s">
        <v>499</v>
      </c>
    </row>
    <row r="17" spans="2:39" ht="15">
      <c r="B17" s="31" t="s">
        <v>94</v>
      </c>
      <c r="C17" s="89" t="s">
        <v>500</v>
      </c>
      <c r="D17" s="89" t="s">
        <v>501</v>
      </c>
      <c r="E17" s="89" t="s">
        <v>502</v>
      </c>
      <c r="F17" s="89" t="s">
        <v>503</v>
      </c>
      <c r="G17" s="89" t="s">
        <v>504</v>
      </c>
      <c r="H17" s="89" t="s">
        <v>505</v>
      </c>
      <c r="I17" s="89" t="s">
        <v>506</v>
      </c>
      <c r="J17" s="89" t="s">
        <v>507</v>
      </c>
      <c r="K17" s="89" t="s">
        <v>508</v>
      </c>
      <c r="L17" s="89" t="s">
        <v>509</v>
      </c>
      <c r="M17" s="89" t="s">
        <v>510</v>
      </c>
      <c r="N17" s="89" t="s">
        <v>511</v>
      </c>
      <c r="O17" s="89" t="s">
        <v>512</v>
      </c>
      <c r="P17" s="89" t="s">
        <v>513</v>
      </c>
      <c r="Q17" s="89" t="s">
        <v>514</v>
      </c>
      <c r="R17" s="89" t="s">
        <v>515</v>
      </c>
      <c r="S17" s="89" t="s">
        <v>516</v>
      </c>
      <c r="T17" s="89" t="s">
        <v>517</v>
      </c>
      <c r="U17" s="89" t="s">
        <v>518</v>
      </c>
      <c r="V17" s="89" t="s">
        <v>519</v>
      </c>
      <c r="W17" s="89" t="s">
        <v>520</v>
      </c>
      <c r="X17" s="89" t="s">
        <v>521</v>
      </c>
      <c r="Y17" s="89" t="s">
        <v>522</v>
      </c>
      <c r="Z17" s="89" t="s">
        <v>523</v>
      </c>
      <c r="AA17" s="89" t="s">
        <v>524</v>
      </c>
      <c r="AB17" s="89" t="s">
        <v>525</v>
      </c>
      <c r="AC17" s="89" t="s">
        <v>526</v>
      </c>
      <c r="AD17" s="89" t="s">
        <v>527</v>
      </c>
      <c r="AE17" s="89" t="s">
        <v>528</v>
      </c>
      <c r="AF17" s="89" t="s">
        <v>529</v>
      </c>
      <c r="AG17" s="89" t="s">
        <v>530</v>
      </c>
      <c r="AH17" s="89" t="s">
        <v>531</v>
      </c>
      <c r="AI17" s="89" t="s">
        <v>532</v>
      </c>
      <c r="AJ17" s="89" t="s">
        <v>533</v>
      </c>
      <c r="AK17" s="89" t="s">
        <v>534</v>
      </c>
      <c r="AL17" s="89" t="s">
        <v>535</v>
      </c>
      <c r="AM17" s="89" t="s">
        <v>536</v>
      </c>
    </row>
    <row r="18" spans="2:39" ht="15">
      <c r="B18" s="31" t="s">
        <v>17</v>
      </c>
      <c r="C18" s="89" t="s">
        <v>537</v>
      </c>
      <c r="D18" s="89" t="s">
        <v>538</v>
      </c>
      <c r="E18" s="89" t="s">
        <v>539</v>
      </c>
      <c r="F18" s="89" t="s">
        <v>540</v>
      </c>
      <c r="G18" s="89" t="s">
        <v>541</v>
      </c>
      <c r="H18" s="89" t="s">
        <v>542</v>
      </c>
      <c r="I18" s="89" t="s">
        <v>543</v>
      </c>
      <c r="J18" s="89" t="s">
        <v>544</v>
      </c>
      <c r="K18" s="89" t="s">
        <v>545</v>
      </c>
      <c r="L18" s="89" t="s">
        <v>546</v>
      </c>
      <c r="M18" s="89" t="s">
        <v>547</v>
      </c>
      <c r="N18" s="89" t="s">
        <v>548</v>
      </c>
      <c r="O18" s="89" t="s">
        <v>549</v>
      </c>
      <c r="P18" s="89" t="s">
        <v>152</v>
      </c>
      <c r="Q18" s="89" t="s">
        <v>550</v>
      </c>
      <c r="R18" s="89" t="s">
        <v>551</v>
      </c>
      <c r="S18" s="89" t="s">
        <v>552</v>
      </c>
      <c r="T18" s="89" t="s">
        <v>553</v>
      </c>
      <c r="U18" s="89" t="s">
        <v>366</v>
      </c>
      <c r="V18" s="89" t="s">
        <v>554</v>
      </c>
      <c r="W18" s="89" t="s">
        <v>555</v>
      </c>
      <c r="X18" s="89" t="s">
        <v>556</v>
      </c>
      <c r="Y18" s="89" t="s">
        <v>557</v>
      </c>
      <c r="Z18" s="89" t="s">
        <v>558</v>
      </c>
      <c r="AA18" s="89" t="s">
        <v>559</v>
      </c>
      <c r="AB18" s="89" t="s">
        <v>560</v>
      </c>
      <c r="AC18" s="89" t="s">
        <v>550</v>
      </c>
      <c r="AD18" s="89" t="s">
        <v>561</v>
      </c>
      <c r="AE18" s="89" t="s">
        <v>562</v>
      </c>
      <c r="AF18" s="89" t="s">
        <v>563</v>
      </c>
      <c r="AG18" s="89" t="s">
        <v>564</v>
      </c>
      <c r="AH18" s="89" t="s">
        <v>565</v>
      </c>
      <c r="AI18" s="89" t="s">
        <v>566</v>
      </c>
      <c r="AJ18" s="89" t="s">
        <v>567</v>
      </c>
      <c r="AK18" s="89" t="s">
        <v>568</v>
      </c>
      <c r="AL18" s="89" t="s">
        <v>569</v>
      </c>
      <c r="AM18" s="89" t="s">
        <v>570</v>
      </c>
    </row>
    <row r="20" ht="15">
      <c r="A20" s="2" t="s">
        <v>150</v>
      </c>
    </row>
    <row r="21" spans="2:39" ht="15">
      <c r="B21" s="31" t="s">
        <v>16</v>
      </c>
      <c r="C21" s="89" t="s">
        <v>571</v>
      </c>
      <c r="D21" s="89" t="s">
        <v>572</v>
      </c>
      <c r="E21" s="89" t="s">
        <v>573</v>
      </c>
      <c r="F21" s="89" t="s">
        <v>574</v>
      </c>
      <c r="G21" s="89" t="s">
        <v>575</v>
      </c>
      <c r="H21" s="89" t="s">
        <v>576</v>
      </c>
      <c r="I21" s="89" t="s">
        <v>577</v>
      </c>
      <c r="J21" s="89" t="s">
        <v>578</v>
      </c>
      <c r="K21" s="89" t="s">
        <v>579</v>
      </c>
      <c r="L21" s="89" t="s">
        <v>580</v>
      </c>
      <c r="M21" s="89" t="s">
        <v>581</v>
      </c>
      <c r="N21" s="89" t="s">
        <v>231</v>
      </c>
      <c r="O21" s="89" t="s">
        <v>582</v>
      </c>
      <c r="P21" s="89" t="s">
        <v>583</v>
      </c>
      <c r="Q21" s="89" t="s">
        <v>584</v>
      </c>
      <c r="R21" s="89" t="s">
        <v>585</v>
      </c>
      <c r="S21" s="89" t="s">
        <v>586</v>
      </c>
      <c r="T21" s="89" t="s">
        <v>587</v>
      </c>
      <c r="U21" s="89" t="s">
        <v>588</v>
      </c>
      <c r="V21" s="89" t="s">
        <v>589</v>
      </c>
      <c r="W21" s="89" t="s">
        <v>590</v>
      </c>
      <c r="X21" s="89" t="s">
        <v>591</v>
      </c>
      <c r="Y21" s="89" t="s">
        <v>592</v>
      </c>
      <c r="Z21" s="89" t="s">
        <v>593</v>
      </c>
      <c r="AA21" s="89" t="s">
        <v>594</v>
      </c>
      <c r="AB21" s="89" t="s">
        <v>595</v>
      </c>
      <c r="AC21" s="89" t="s">
        <v>596</v>
      </c>
      <c r="AD21" s="89" t="s">
        <v>597</v>
      </c>
      <c r="AE21" s="89" t="s">
        <v>598</v>
      </c>
      <c r="AF21" s="89" t="s">
        <v>599</v>
      </c>
      <c r="AG21" s="89" t="s">
        <v>600</v>
      </c>
      <c r="AH21" s="89" t="s">
        <v>601</v>
      </c>
      <c r="AI21" s="89" t="s">
        <v>602</v>
      </c>
      <c r="AJ21" s="89" t="s">
        <v>603</v>
      </c>
      <c r="AK21" s="89" t="s">
        <v>604</v>
      </c>
      <c r="AL21" s="89" t="s">
        <v>605</v>
      </c>
      <c r="AM21" s="89" t="s">
        <v>606</v>
      </c>
    </row>
    <row r="22" spans="2:39" ht="15">
      <c r="B22" s="31" t="s">
        <v>92</v>
      </c>
      <c r="C22" s="89" t="s">
        <v>607</v>
      </c>
      <c r="D22" s="89" t="s">
        <v>608</v>
      </c>
      <c r="E22" s="89" t="s">
        <v>609</v>
      </c>
      <c r="F22" s="89" t="s">
        <v>610</v>
      </c>
      <c r="G22" s="89" t="s">
        <v>611</v>
      </c>
      <c r="H22" s="89" t="s">
        <v>612</v>
      </c>
      <c r="I22" s="89" t="s">
        <v>613</v>
      </c>
      <c r="J22" s="89" t="s">
        <v>614</v>
      </c>
      <c r="K22" s="89" t="s">
        <v>615</v>
      </c>
      <c r="L22" s="89" t="s">
        <v>616</v>
      </c>
      <c r="M22" s="89" t="s">
        <v>617</v>
      </c>
      <c r="N22" s="89" t="s">
        <v>618</v>
      </c>
      <c r="O22" s="89" t="s">
        <v>619</v>
      </c>
      <c r="P22" s="89" t="s">
        <v>620</v>
      </c>
      <c r="Q22" s="89" t="s">
        <v>621</v>
      </c>
      <c r="R22" s="89" t="s">
        <v>622</v>
      </c>
      <c r="S22" s="89" t="s">
        <v>623</v>
      </c>
      <c r="T22" s="89" t="s">
        <v>624</v>
      </c>
      <c r="U22" s="89" t="s">
        <v>625</v>
      </c>
      <c r="V22" s="89" t="s">
        <v>626</v>
      </c>
      <c r="W22" s="89" t="s">
        <v>627</v>
      </c>
      <c r="X22" s="89" t="s">
        <v>628</v>
      </c>
      <c r="Y22" s="89" t="s">
        <v>629</v>
      </c>
      <c r="Z22" s="89" t="s">
        <v>630</v>
      </c>
      <c r="AA22" s="89" t="s">
        <v>631</v>
      </c>
      <c r="AB22" s="89" t="s">
        <v>632</v>
      </c>
      <c r="AC22" s="89" t="s">
        <v>633</v>
      </c>
      <c r="AD22" s="89" t="s">
        <v>634</v>
      </c>
      <c r="AE22" s="89" t="s">
        <v>635</v>
      </c>
      <c r="AF22" s="89" t="s">
        <v>636</v>
      </c>
      <c r="AG22" s="89" t="s">
        <v>637</v>
      </c>
      <c r="AH22" s="89" t="s">
        <v>638</v>
      </c>
      <c r="AI22" s="89" t="s">
        <v>639</v>
      </c>
      <c r="AJ22" s="89" t="s">
        <v>640</v>
      </c>
      <c r="AK22" s="89" t="s">
        <v>641</v>
      </c>
      <c r="AL22" s="89" t="s">
        <v>642</v>
      </c>
      <c r="AM22" s="89" t="s">
        <v>643</v>
      </c>
    </row>
    <row r="23" spans="2:39" ht="15">
      <c r="B23" s="31" t="s">
        <v>151</v>
      </c>
      <c r="C23" s="89" t="s">
        <v>644</v>
      </c>
      <c r="D23" s="89" t="s">
        <v>645</v>
      </c>
      <c r="E23" s="89" t="s">
        <v>646</v>
      </c>
      <c r="F23" s="89" t="s">
        <v>647</v>
      </c>
      <c r="G23" s="89" t="s">
        <v>648</v>
      </c>
      <c r="H23" s="89" t="s">
        <v>649</v>
      </c>
      <c r="I23" s="89" t="s">
        <v>650</v>
      </c>
      <c r="J23" s="89" t="s">
        <v>651</v>
      </c>
      <c r="K23" s="89" t="s">
        <v>652</v>
      </c>
      <c r="L23" s="89" t="s">
        <v>653</v>
      </c>
      <c r="M23" s="89" t="s">
        <v>654</v>
      </c>
      <c r="N23" s="89" t="s">
        <v>655</v>
      </c>
      <c r="O23" s="89" t="s">
        <v>656</v>
      </c>
      <c r="P23" s="89" t="s">
        <v>657</v>
      </c>
      <c r="Q23" s="89" t="s">
        <v>658</v>
      </c>
      <c r="R23" s="89" t="s">
        <v>659</v>
      </c>
      <c r="S23" s="89" t="s">
        <v>660</v>
      </c>
      <c r="T23" s="89" t="s">
        <v>661</v>
      </c>
      <c r="U23" s="89" t="s">
        <v>662</v>
      </c>
      <c r="V23" s="89" t="s">
        <v>663</v>
      </c>
      <c r="W23" s="89" t="s">
        <v>664</v>
      </c>
      <c r="X23" s="89" t="s">
        <v>665</v>
      </c>
      <c r="Y23" s="89" t="s">
        <v>666</v>
      </c>
      <c r="Z23" s="89" t="s">
        <v>667</v>
      </c>
      <c r="AA23" s="89" t="s">
        <v>668</v>
      </c>
      <c r="AB23" s="89" t="s">
        <v>669</v>
      </c>
      <c r="AC23" s="89" t="s">
        <v>670</v>
      </c>
      <c r="AD23" s="89" t="s">
        <v>671</v>
      </c>
      <c r="AE23" s="89" t="s">
        <v>672</v>
      </c>
      <c r="AF23" s="89" t="s">
        <v>673</v>
      </c>
      <c r="AG23" s="89" t="s">
        <v>674</v>
      </c>
      <c r="AH23" s="89" t="s">
        <v>675</v>
      </c>
      <c r="AI23" s="89" t="s">
        <v>676</v>
      </c>
      <c r="AJ23" s="89" t="s">
        <v>677</v>
      </c>
      <c r="AK23" s="89" t="s">
        <v>678</v>
      </c>
      <c r="AL23" s="89" t="s">
        <v>679</v>
      </c>
      <c r="AM23" s="89" t="s">
        <v>680</v>
      </c>
    </row>
    <row r="24" spans="2:39" ht="15">
      <c r="B24" s="31" t="s">
        <v>94</v>
      </c>
      <c r="C24" s="89" t="s">
        <v>681</v>
      </c>
      <c r="D24" s="89" t="s">
        <v>682</v>
      </c>
      <c r="E24" s="89" t="s">
        <v>683</v>
      </c>
      <c r="F24" s="89" t="s">
        <v>684</v>
      </c>
      <c r="G24" s="89" t="s">
        <v>685</v>
      </c>
      <c r="H24" s="89" t="s">
        <v>686</v>
      </c>
      <c r="I24" s="89" t="s">
        <v>687</v>
      </c>
      <c r="J24" s="89" t="s">
        <v>688</v>
      </c>
      <c r="K24" s="89" t="s">
        <v>689</v>
      </c>
      <c r="L24" s="89" t="s">
        <v>690</v>
      </c>
      <c r="M24" s="89" t="s">
        <v>691</v>
      </c>
      <c r="N24" s="89" t="s">
        <v>692</v>
      </c>
      <c r="O24" s="89" t="s">
        <v>693</v>
      </c>
      <c r="P24" s="89" t="s">
        <v>694</v>
      </c>
      <c r="Q24" s="89" t="s">
        <v>695</v>
      </c>
      <c r="R24" s="89" t="s">
        <v>696</v>
      </c>
      <c r="S24" s="89" t="s">
        <v>697</v>
      </c>
      <c r="T24" s="89" t="s">
        <v>698</v>
      </c>
      <c r="U24" s="89" t="s">
        <v>699</v>
      </c>
      <c r="V24" s="89" t="s">
        <v>700</v>
      </c>
      <c r="W24" s="89" t="s">
        <v>701</v>
      </c>
      <c r="X24" s="89" t="s">
        <v>702</v>
      </c>
      <c r="Y24" s="89" t="s">
        <v>703</v>
      </c>
      <c r="Z24" s="89" t="s">
        <v>704</v>
      </c>
      <c r="AA24" s="89" t="s">
        <v>705</v>
      </c>
      <c r="AB24" s="89" t="s">
        <v>706</v>
      </c>
      <c r="AC24" s="89" t="s">
        <v>707</v>
      </c>
      <c r="AD24" s="89" t="s">
        <v>708</v>
      </c>
      <c r="AE24" s="89" t="s">
        <v>709</v>
      </c>
      <c r="AF24" s="89" t="s">
        <v>710</v>
      </c>
      <c r="AG24" s="89" t="s">
        <v>711</v>
      </c>
      <c r="AH24" s="89" t="s">
        <v>712</v>
      </c>
      <c r="AI24" s="89" t="s">
        <v>713</v>
      </c>
      <c r="AJ24" s="89" t="s">
        <v>714</v>
      </c>
      <c r="AK24" s="89" t="s">
        <v>715</v>
      </c>
      <c r="AL24" s="89" t="s">
        <v>716</v>
      </c>
      <c r="AM24" s="89" t="s">
        <v>717</v>
      </c>
    </row>
    <row r="25" spans="2:39" ht="15">
      <c r="B25" s="31" t="s">
        <v>17</v>
      </c>
      <c r="C25" s="89" t="s">
        <v>718</v>
      </c>
      <c r="D25" s="89" t="s">
        <v>719</v>
      </c>
      <c r="E25" s="89" t="s">
        <v>720</v>
      </c>
      <c r="F25" s="89" t="s">
        <v>721</v>
      </c>
      <c r="G25" s="89" t="s">
        <v>722</v>
      </c>
      <c r="H25" s="89" t="s">
        <v>723</v>
      </c>
      <c r="I25" s="89" t="s">
        <v>724</v>
      </c>
      <c r="J25" s="89" t="s">
        <v>725</v>
      </c>
      <c r="K25" s="89" t="s">
        <v>726</v>
      </c>
      <c r="L25" s="89" t="s">
        <v>727</v>
      </c>
      <c r="M25" s="89" t="s">
        <v>728</v>
      </c>
      <c r="N25" s="89" t="s">
        <v>729</v>
      </c>
      <c r="O25" s="89" t="s">
        <v>730</v>
      </c>
      <c r="P25" s="89" t="s">
        <v>731</v>
      </c>
      <c r="Q25" s="89" t="s">
        <v>732</v>
      </c>
      <c r="R25" s="89" t="s">
        <v>733</v>
      </c>
      <c r="S25" s="89" t="s">
        <v>734</v>
      </c>
      <c r="T25" s="89" t="s">
        <v>154</v>
      </c>
      <c r="U25" s="89" t="s">
        <v>735</v>
      </c>
      <c r="V25" s="89" t="s">
        <v>736</v>
      </c>
      <c r="W25" s="89" t="s">
        <v>737</v>
      </c>
      <c r="X25" s="89" t="s">
        <v>738</v>
      </c>
      <c r="Y25" s="89" t="s">
        <v>739</v>
      </c>
      <c r="Z25" s="89" t="s">
        <v>740</v>
      </c>
      <c r="AA25" s="89" t="s">
        <v>741</v>
      </c>
      <c r="AB25" s="89" t="s">
        <v>742</v>
      </c>
      <c r="AC25" s="89" t="s">
        <v>743</v>
      </c>
      <c r="AD25" s="89" t="s">
        <v>744</v>
      </c>
      <c r="AE25" s="89" t="s">
        <v>745</v>
      </c>
      <c r="AF25" s="89" t="s">
        <v>746</v>
      </c>
      <c r="AG25" s="89" t="s">
        <v>747</v>
      </c>
      <c r="AH25" s="89" t="s">
        <v>748</v>
      </c>
      <c r="AI25" s="89" t="s">
        <v>749</v>
      </c>
      <c r="AJ25" s="89" t="s">
        <v>750</v>
      </c>
      <c r="AK25" s="89" t="s">
        <v>751</v>
      </c>
      <c r="AL25" s="89" t="s">
        <v>752</v>
      </c>
      <c r="AM25" s="89" t="s">
        <v>753</v>
      </c>
    </row>
    <row r="27" spans="1:2" ht="15">
      <c r="A27" s="155" t="s">
        <v>98</v>
      </c>
      <c r="B27" s="155"/>
    </row>
  </sheetData>
  <sheetProtection/>
  <mergeCells count="3">
    <mergeCell ref="A27:B27"/>
    <mergeCell ref="A4:B4"/>
    <mergeCell ref="A3:B3"/>
  </mergeCells>
  <printOptions/>
  <pageMargins left="0.7" right="0.7" top="0.75" bottom="0.75" header="0.3" footer="0.3"/>
  <pageSetup horizontalDpi="600" verticalDpi="600" orientation="landscape" scale="99"/>
</worksheet>
</file>

<file path=xl/worksheets/sheet3.xml><?xml version="1.0" encoding="utf-8"?>
<worksheet xmlns="http://schemas.openxmlformats.org/spreadsheetml/2006/main" xmlns:r="http://schemas.openxmlformats.org/officeDocument/2006/relationships">
  <dimension ref="A1:AJ89"/>
  <sheetViews>
    <sheetView zoomScaleSheetLayoutView="100" zoomScalePageLayoutView="0" workbookViewId="0" topLeftCell="A1">
      <pane xSplit="3" ySplit="4" topLeftCell="AD80" activePane="bottomRight" state="frozen"/>
      <selection pane="topLeft" activeCell="A1" sqref="A1"/>
      <selection pane="topRight" activeCell="D1" sqref="D1"/>
      <selection pane="bottomLeft" activeCell="A5" sqref="A5"/>
      <selection pane="bottomRight" activeCell="A6" sqref="A6:IV6"/>
    </sheetView>
  </sheetViews>
  <sheetFormatPr defaultColWidth="8.57421875" defaultRowHeight="15"/>
  <cols>
    <col min="1" max="1" width="2.7109375" style="102" customWidth="1"/>
    <col min="2" max="2" width="8.140625" style="102" customWidth="1"/>
    <col min="3" max="3" width="44.57421875" style="102" customWidth="1"/>
    <col min="4" max="36" width="12.00390625" style="98" customWidth="1"/>
    <col min="37" max="41" width="8.57421875" style="104" customWidth="1"/>
    <col min="42" max="42" width="9.140625" style="104" customWidth="1"/>
    <col min="43" max="16384" width="8.57421875" style="104" customWidth="1"/>
  </cols>
  <sheetData>
    <row r="1" spans="1:3" s="98" customFormat="1" ht="15" customHeight="1">
      <c r="A1" s="97" t="s">
        <v>81</v>
      </c>
      <c r="C1" s="99"/>
    </row>
    <row r="2" spans="1:3" s="98" customFormat="1" ht="49.5" customHeight="1">
      <c r="A2" s="148" t="s">
        <v>158</v>
      </c>
      <c r="B2" s="149"/>
      <c r="C2" s="149"/>
    </row>
    <row r="3" spans="1:3" s="98" customFormat="1" ht="49.5" customHeight="1">
      <c r="A3" s="150" t="s">
        <v>136</v>
      </c>
      <c r="B3" s="151"/>
      <c r="C3" s="151"/>
    </row>
    <row r="4" spans="1:36" s="101" customFormat="1" ht="15" customHeight="1">
      <c r="A4" s="152" t="s">
        <v>82</v>
      </c>
      <c r="B4" s="152"/>
      <c r="C4" s="152"/>
      <c r="D4" s="100">
        <v>1979</v>
      </c>
      <c r="E4" s="100">
        <v>1980</v>
      </c>
      <c r="F4" s="100">
        <v>1981</v>
      </c>
      <c r="G4" s="100">
        <v>1982</v>
      </c>
      <c r="H4" s="100">
        <v>1983</v>
      </c>
      <c r="I4" s="100">
        <v>1984</v>
      </c>
      <c r="J4" s="100">
        <v>1985</v>
      </c>
      <c r="K4" s="100">
        <v>1986</v>
      </c>
      <c r="L4" s="100">
        <v>1987</v>
      </c>
      <c r="M4" s="100">
        <v>1988</v>
      </c>
      <c r="N4" s="100">
        <v>1989</v>
      </c>
      <c r="O4" s="100">
        <v>1990</v>
      </c>
      <c r="P4" s="100">
        <v>1991</v>
      </c>
      <c r="Q4" s="100">
        <v>1992</v>
      </c>
      <c r="R4" s="100">
        <v>1993</v>
      </c>
      <c r="S4" s="100">
        <v>1994</v>
      </c>
      <c r="T4" s="100">
        <v>1995</v>
      </c>
      <c r="U4" s="100">
        <v>1996</v>
      </c>
      <c r="V4" s="100">
        <v>1997</v>
      </c>
      <c r="W4" s="100">
        <v>1998</v>
      </c>
      <c r="X4" s="100">
        <v>1999</v>
      </c>
      <c r="Y4" s="100">
        <v>2000</v>
      </c>
      <c r="Z4" s="100">
        <v>2001</v>
      </c>
      <c r="AA4" s="100">
        <v>2002</v>
      </c>
      <c r="AB4" s="100">
        <v>2003</v>
      </c>
      <c r="AC4" s="100">
        <v>2004</v>
      </c>
      <c r="AD4" s="100">
        <v>2005</v>
      </c>
      <c r="AE4" s="100">
        <v>2006</v>
      </c>
      <c r="AF4" s="100">
        <v>2007</v>
      </c>
      <c r="AG4" s="100">
        <v>2008</v>
      </c>
      <c r="AH4" s="100">
        <v>2009</v>
      </c>
      <c r="AI4" s="100">
        <v>2010</v>
      </c>
      <c r="AJ4" s="100">
        <v>2011</v>
      </c>
    </row>
    <row r="5" spans="4:36" ht="15.75">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36" ht="15.75">
      <c r="A6" s="153" t="s">
        <v>137</v>
      </c>
      <c r="B6" s="154"/>
      <c r="C6" s="154"/>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row>
    <row r="7" spans="1:36" ht="15" customHeight="1">
      <c r="A7" s="104"/>
      <c r="B7" s="105" t="s">
        <v>139</v>
      </c>
      <c r="C7" s="106"/>
      <c r="D7" s="107">
        <v>53.2954602</v>
      </c>
      <c r="E7" s="107">
        <v>53.49472322</v>
      </c>
      <c r="F7" s="107">
        <v>52.91630463</v>
      </c>
      <c r="G7" s="107">
        <v>52.27274829</v>
      </c>
      <c r="H7" s="107">
        <v>52.5899857</v>
      </c>
      <c r="I7" s="107">
        <v>51.47184598</v>
      </c>
      <c r="J7" s="107">
        <v>52.28215591</v>
      </c>
      <c r="K7" s="107">
        <v>52.22923488</v>
      </c>
      <c r="L7" s="107">
        <v>50.92568999</v>
      </c>
      <c r="M7" s="107">
        <v>51.62461488</v>
      </c>
      <c r="N7" s="107">
        <v>52.31076435</v>
      </c>
      <c r="O7" s="107">
        <v>53.57940787</v>
      </c>
      <c r="P7" s="107">
        <v>53.9205445</v>
      </c>
      <c r="Q7" s="107">
        <v>54.32497981</v>
      </c>
      <c r="R7" s="107">
        <v>53.0388816</v>
      </c>
      <c r="S7" s="107">
        <v>56.39775461</v>
      </c>
      <c r="T7" s="107">
        <v>55.60162438</v>
      </c>
      <c r="U7" s="107">
        <v>57.72332738</v>
      </c>
      <c r="V7" s="107">
        <v>57.46918312</v>
      </c>
      <c r="W7" s="107">
        <v>59.3995343</v>
      </c>
      <c r="X7" s="107">
        <v>58.39173173</v>
      </c>
      <c r="Y7" s="107">
        <v>59.62162147</v>
      </c>
      <c r="Z7" s="107">
        <v>57.75431202</v>
      </c>
      <c r="AA7" s="107">
        <v>57.35064806</v>
      </c>
      <c r="AB7" s="107">
        <v>57.50674056</v>
      </c>
      <c r="AC7" s="107">
        <v>57.57121932</v>
      </c>
      <c r="AD7" s="107">
        <v>55.64641139</v>
      </c>
      <c r="AE7" s="107">
        <v>54.25052313</v>
      </c>
      <c r="AF7" s="107">
        <v>55.92523564</v>
      </c>
      <c r="AG7" s="107">
        <v>54.51113475</v>
      </c>
      <c r="AH7" s="107">
        <v>53.35237814</v>
      </c>
      <c r="AI7" s="107">
        <v>53.09756428</v>
      </c>
      <c r="AJ7" s="107">
        <v>52.76919011</v>
      </c>
    </row>
    <row r="8" spans="1:36" ht="15" customHeight="1">
      <c r="A8" s="104"/>
      <c r="B8" s="105"/>
      <c r="C8" s="106" t="s">
        <v>52</v>
      </c>
      <c r="D8" s="107">
        <v>18.51343276</v>
      </c>
      <c r="E8" s="107">
        <v>18.54478709</v>
      </c>
      <c r="F8" s="107">
        <v>15.96946396</v>
      </c>
      <c r="G8" s="107">
        <v>14.84707456</v>
      </c>
      <c r="H8" s="107">
        <v>16.04280434</v>
      </c>
      <c r="I8" s="107">
        <v>16.01680754</v>
      </c>
      <c r="J8" s="107">
        <v>16.18267879</v>
      </c>
      <c r="K8" s="107">
        <v>16.57955934</v>
      </c>
      <c r="L8" s="107">
        <v>20.24173699</v>
      </c>
      <c r="M8" s="107">
        <v>22.54774703</v>
      </c>
      <c r="N8" s="107">
        <v>22.3367927</v>
      </c>
      <c r="O8" s="107">
        <v>22.92208713</v>
      </c>
      <c r="P8" s="107">
        <v>23.15452264</v>
      </c>
      <c r="Q8" s="107">
        <v>23.08572529</v>
      </c>
      <c r="R8" s="107">
        <v>23.38521199</v>
      </c>
      <c r="S8" s="107">
        <v>27.17976193</v>
      </c>
      <c r="T8" s="107">
        <v>25.65959744</v>
      </c>
      <c r="U8" s="107">
        <v>28.96928004</v>
      </c>
      <c r="V8" s="107">
        <v>27.48821153</v>
      </c>
      <c r="W8" s="107">
        <v>29.83620888</v>
      </c>
      <c r="X8" s="107">
        <v>27.42226357</v>
      </c>
      <c r="Y8" s="107">
        <v>30.99676174</v>
      </c>
      <c r="Z8" s="107">
        <v>27.32611019</v>
      </c>
      <c r="AA8" s="107">
        <v>26.5504387</v>
      </c>
      <c r="AB8" s="107">
        <v>24.71985409</v>
      </c>
      <c r="AC8" s="107">
        <v>25.43799606</v>
      </c>
      <c r="AD8" s="107">
        <v>23.78718235</v>
      </c>
      <c r="AE8" s="107">
        <v>25.06715675</v>
      </c>
      <c r="AF8" s="107">
        <v>24.38099222</v>
      </c>
      <c r="AG8" s="107">
        <v>24.53788993</v>
      </c>
      <c r="AH8" s="107">
        <v>23.50529116</v>
      </c>
      <c r="AI8" s="107">
        <v>21.26044688</v>
      </c>
      <c r="AJ8" s="107">
        <v>20.82888513</v>
      </c>
    </row>
    <row r="9" spans="1:36" ht="15" customHeight="1">
      <c r="A9" s="104"/>
      <c r="B9" s="105"/>
      <c r="C9" s="106" t="s">
        <v>53</v>
      </c>
      <c r="D9" s="107">
        <v>60.35109071</v>
      </c>
      <c r="E9" s="107">
        <v>59.96849266</v>
      </c>
      <c r="F9" s="107">
        <v>59.25742996</v>
      </c>
      <c r="G9" s="107">
        <v>58.08185249</v>
      </c>
      <c r="H9" s="107">
        <v>58.02591719</v>
      </c>
      <c r="I9" s="107">
        <v>56.83063593</v>
      </c>
      <c r="J9" s="107">
        <v>57.44067923</v>
      </c>
      <c r="K9" s="107">
        <v>57.1266694</v>
      </c>
      <c r="L9" s="107">
        <v>55.42644002</v>
      </c>
      <c r="M9" s="107">
        <v>55.81269271</v>
      </c>
      <c r="N9" s="107">
        <v>56.45148825</v>
      </c>
      <c r="O9" s="107">
        <v>57.57561645</v>
      </c>
      <c r="P9" s="107">
        <v>57.58246123</v>
      </c>
      <c r="Q9" s="107">
        <v>57.90041528</v>
      </c>
      <c r="R9" s="107">
        <v>56.58466777</v>
      </c>
      <c r="S9" s="107">
        <v>59.82139408</v>
      </c>
      <c r="T9" s="107">
        <v>59.22471367</v>
      </c>
      <c r="U9" s="107">
        <v>61.29932027</v>
      </c>
      <c r="V9" s="107">
        <v>61.21133667</v>
      </c>
      <c r="W9" s="107">
        <v>62.99501082</v>
      </c>
      <c r="X9" s="107">
        <v>62.45212857</v>
      </c>
      <c r="Y9" s="107">
        <v>63.21464772</v>
      </c>
      <c r="Z9" s="107">
        <v>61.3578903</v>
      </c>
      <c r="AA9" s="107">
        <v>60.56938003</v>
      </c>
      <c r="AB9" s="107">
        <v>60.7952277</v>
      </c>
      <c r="AC9" s="107">
        <v>60.76040446</v>
      </c>
      <c r="AD9" s="107">
        <v>58.73049819</v>
      </c>
      <c r="AE9" s="107">
        <v>56.95717116</v>
      </c>
      <c r="AF9" s="107">
        <v>58.86364421</v>
      </c>
      <c r="AG9" s="107">
        <v>57.18377045</v>
      </c>
      <c r="AH9" s="107">
        <v>55.76138693</v>
      </c>
      <c r="AI9" s="107">
        <v>55.41738379</v>
      </c>
      <c r="AJ9" s="107">
        <v>55.07718481</v>
      </c>
    </row>
    <row r="10" spans="1:36" ht="15" customHeight="1">
      <c r="A10" s="104"/>
      <c r="B10" s="105"/>
      <c r="C10" s="106" t="s">
        <v>54</v>
      </c>
      <c r="D10" s="107">
        <v>30.84687273</v>
      </c>
      <c r="E10" s="107">
        <v>33.34473747</v>
      </c>
      <c r="F10" s="107">
        <v>35.36736272</v>
      </c>
      <c r="G10" s="107">
        <v>37.53295028</v>
      </c>
      <c r="H10" s="107">
        <v>36.21816197</v>
      </c>
      <c r="I10" s="107">
        <v>34.45051316</v>
      </c>
      <c r="J10" s="107">
        <v>37.7001161</v>
      </c>
      <c r="K10" s="107">
        <v>41.19208659</v>
      </c>
      <c r="L10" s="107">
        <v>40.02547542</v>
      </c>
      <c r="M10" s="107">
        <v>38.87782251</v>
      </c>
      <c r="N10" s="107">
        <v>41.23836326</v>
      </c>
      <c r="O10" s="107">
        <v>42.03551572</v>
      </c>
      <c r="P10" s="107">
        <v>40.53385237</v>
      </c>
      <c r="Q10" s="107">
        <v>42.45479415</v>
      </c>
      <c r="R10" s="107">
        <v>40.4781165</v>
      </c>
      <c r="S10" s="107">
        <v>46.35102395</v>
      </c>
      <c r="T10" s="107">
        <v>45.01052364</v>
      </c>
      <c r="U10" s="107">
        <v>45.64960308</v>
      </c>
      <c r="V10" s="107">
        <v>44.75042763</v>
      </c>
      <c r="W10" s="107">
        <v>49.48466981</v>
      </c>
      <c r="X10" s="107">
        <v>43.2055589</v>
      </c>
      <c r="Y10" s="107">
        <v>47.6889643</v>
      </c>
      <c r="Z10" s="107">
        <v>44.33341315</v>
      </c>
      <c r="AA10" s="107">
        <v>45.7885119</v>
      </c>
      <c r="AB10" s="107">
        <v>45.81019793</v>
      </c>
      <c r="AC10" s="107">
        <v>47.55021811</v>
      </c>
      <c r="AD10" s="107">
        <v>45.23508984</v>
      </c>
      <c r="AE10" s="107">
        <v>47.34731676</v>
      </c>
      <c r="AF10" s="107">
        <v>47.10349609</v>
      </c>
      <c r="AG10" s="107">
        <v>46.28633405</v>
      </c>
      <c r="AH10" s="107">
        <v>46.81832734</v>
      </c>
      <c r="AI10" s="107">
        <v>47.35884972</v>
      </c>
      <c r="AJ10" s="107">
        <v>48.5097731</v>
      </c>
    </row>
    <row r="11" spans="1:36" ht="15" customHeight="1">
      <c r="A11" s="104"/>
      <c r="B11" s="105" t="s">
        <v>783</v>
      </c>
      <c r="C11" s="106"/>
      <c r="D11" s="107">
        <v>76.02266475</v>
      </c>
      <c r="E11" s="107">
        <v>76.73362066</v>
      </c>
      <c r="F11" s="107">
        <v>78.2736897</v>
      </c>
      <c r="G11" s="107">
        <v>78.97765133</v>
      </c>
      <c r="H11" s="107">
        <v>78.87706518</v>
      </c>
      <c r="I11" s="107">
        <v>79.00902985</v>
      </c>
      <c r="J11" s="107">
        <v>79.79611266</v>
      </c>
      <c r="K11" s="107">
        <v>80.98184983</v>
      </c>
      <c r="L11" s="107">
        <v>83.60451889</v>
      </c>
      <c r="M11" s="107">
        <v>82.92251162</v>
      </c>
      <c r="N11" s="107">
        <v>83.07947071</v>
      </c>
      <c r="O11" s="107">
        <v>83.85958029</v>
      </c>
      <c r="P11" s="107">
        <v>84.1195205</v>
      </c>
      <c r="Q11" s="107">
        <v>83.66483387</v>
      </c>
      <c r="R11" s="107">
        <v>80.562896</v>
      </c>
      <c r="S11" s="107">
        <v>84.81793596</v>
      </c>
      <c r="T11" s="107">
        <v>83.34709311</v>
      </c>
      <c r="U11" s="107">
        <v>84.24412849</v>
      </c>
      <c r="V11" s="107">
        <v>82.67646906</v>
      </c>
      <c r="W11" s="107">
        <v>84.07243269</v>
      </c>
      <c r="X11" s="107">
        <v>83.69151555</v>
      </c>
      <c r="Y11" s="107">
        <v>84.10847834</v>
      </c>
      <c r="Z11" s="107">
        <v>81.56876776</v>
      </c>
      <c r="AA11" s="107">
        <v>81.91789879</v>
      </c>
      <c r="AB11" s="107">
        <v>82.94429341</v>
      </c>
      <c r="AC11" s="107">
        <v>83.44745644</v>
      </c>
      <c r="AD11" s="107">
        <v>81.99412927</v>
      </c>
      <c r="AE11" s="107">
        <v>80.76353315</v>
      </c>
      <c r="AF11" s="107">
        <v>81.3750661</v>
      </c>
      <c r="AG11" s="107">
        <v>80.87820876</v>
      </c>
      <c r="AH11" s="107">
        <v>79.33435976</v>
      </c>
      <c r="AI11" s="107">
        <v>78.74782251</v>
      </c>
      <c r="AJ11" s="107">
        <v>79.38148335</v>
      </c>
    </row>
    <row r="12" spans="1:36" ht="15" customHeight="1">
      <c r="A12" s="104"/>
      <c r="B12" s="105"/>
      <c r="C12" s="106" t="s">
        <v>52</v>
      </c>
      <c r="D12" s="107">
        <v>24.94326649</v>
      </c>
      <c r="E12" s="107">
        <v>29.33451919</v>
      </c>
      <c r="F12" s="107">
        <v>25.16608496</v>
      </c>
      <c r="G12" s="107">
        <v>26.34829118</v>
      </c>
      <c r="H12" s="107">
        <v>25.47448739</v>
      </c>
      <c r="I12" s="107">
        <v>29.00980094</v>
      </c>
      <c r="J12" s="107">
        <v>29.35615408</v>
      </c>
      <c r="K12" s="107">
        <v>29.91279035</v>
      </c>
      <c r="L12" s="107">
        <v>42.30654081</v>
      </c>
      <c r="M12" s="107">
        <v>44.38023677</v>
      </c>
      <c r="N12" s="107">
        <v>37.25412119</v>
      </c>
      <c r="O12" s="107">
        <v>41.66622699</v>
      </c>
      <c r="P12" s="107">
        <v>44.94883044</v>
      </c>
      <c r="Q12" s="107">
        <v>47.47360842</v>
      </c>
      <c r="R12" s="107">
        <v>35.28644361</v>
      </c>
      <c r="S12" s="107">
        <v>43.1725891</v>
      </c>
      <c r="T12" s="107">
        <v>40.47426321</v>
      </c>
      <c r="U12" s="107">
        <v>44.30167041</v>
      </c>
      <c r="V12" s="107">
        <v>44.19396124</v>
      </c>
      <c r="W12" s="107">
        <v>42.21264255</v>
      </c>
      <c r="X12" s="107">
        <v>41.11348066</v>
      </c>
      <c r="Y12" s="107">
        <v>46.17406965</v>
      </c>
      <c r="Z12" s="107">
        <v>40.43258419</v>
      </c>
      <c r="AA12" s="107">
        <v>44.5824585</v>
      </c>
      <c r="AB12" s="107">
        <v>43.07369453</v>
      </c>
      <c r="AC12" s="107">
        <v>47.20852863</v>
      </c>
      <c r="AD12" s="107">
        <v>39.34452652</v>
      </c>
      <c r="AE12" s="107">
        <v>48.38440265</v>
      </c>
      <c r="AF12" s="107">
        <v>37.58051431</v>
      </c>
      <c r="AG12" s="107">
        <v>41.19408374</v>
      </c>
      <c r="AH12" s="107">
        <v>38.96733597</v>
      </c>
      <c r="AI12" s="107">
        <v>33.83857643</v>
      </c>
      <c r="AJ12" s="107">
        <v>36.09293534</v>
      </c>
    </row>
    <row r="13" spans="1:36" ht="15" customHeight="1">
      <c r="A13" s="104"/>
      <c r="B13" s="105"/>
      <c r="C13" s="106" t="s">
        <v>53</v>
      </c>
      <c r="D13" s="107">
        <v>81.57607799</v>
      </c>
      <c r="E13" s="107">
        <v>81.58000312</v>
      </c>
      <c r="F13" s="107">
        <v>83.15602324</v>
      </c>
      <c r="G13" s="107">
        <v>83.10862122</v>
      </c>
      <c r="H13" s="107">
        <v>82.91080809</v>
      </c>
      <c r="I13" s="107">
        <v>82.72773223</v>
      </c>
      <c r="J13" s="107">
        <v>83.61576384</v>
      </c>
      <c r="K13" s="107">
        <v>84.38812631</v>
      </c>
      <c r="L13" s="107">
        <v>86.31155934</v>
      </c>
      <c r="M13" s="107">
        <v>85.48916075</v>
      </c>
      <c r="N13" s="107">
        <v>86.04846511</v>
      </c>
      <c r="O13" s="107">
        <v>86.52783106</v>
      </c>
      <c r="P13" s="107">
        <v>86.43302088</v>
      </c>
      <c r="Q13" s="107">
        <v>86.10234022</v>
      </c>
      <c r="R13" s="107">
        <v>83.59804276</v>
      </c>
      <c r="S13" s="107">
        <v>87.0420675</v>
      </c>
      <c r="T13" s="107">
        <v>85.44219278</v>
      </c>
      <c r="U13" s="107">
        <v>86.56265245</v>
      </c>
      <c r="V13" s="107">
        <v>84.9975391</v>
      </c>
      <c r="W13" s="107">
        <v>86.53559308</v>
      </c>
      <c r="X13" s="107">
        <v>86.23886022</v>
      </c>
      <c r="Y13" s="107">
        <v>86.28300917</v>
      </c>
      <c r="Z13" s="107">
        <v>83.99416396</v>
      </c>
      <c r="AA13" s="107">
        <v>83.73353475</v>
      </c>
      <c r="AB13" s="107">
        <v>84.92368445</v>
      </c>
      <c r="AC13" s="107">
        <v>85.18851912</v>
      </c>
      <c r="AD13" s="107">
        <v>83.72816673</v>
      </c>
      <c r="AE13" s="107">
        <v>81.89827593</v>
      </c>
      <c r="AF13" s="107">
        <v>83.38809507</v>
      </c>
      <c r="AG13" s="107">
        <v>83.07285828</v>
      </c>
      <c r="AH13" s="107">
        <v>81.4526637</v>
      </c>
      <c r="AI13" s="107">
        <v>80.46885394</v>
      </c>
      <c r="AJ13" s="107">
        <v>81.14156702</v>
      </c>
    </row>
    <row r="14" spans="1:36" ht="15" customHeight="1">
      <c r="A14" s="104"/>
      <c r="B14" s="105"/>
      <c r="C14" s="106" t="s">
        <v>54</v>
      </c>
      <c r="D14" s="107">
        <v>51.32926691</v>
      </c>
      <c r="E14" s="107">
        <v>54.85545019</v>
      </c>
      <c r="F14" s="107">
        <v>54.20719281</v>
      </c>
      <c r="G14" s="107">
        <v>60.62491312</v>
      </c>
      <c r="H14" s="107">
        <v>61.55460364</v>
      </c>
      <c r="I14" s="107">
        <v>55.84314666</v>
      </c>
      <c r="J14" s="107">
        <v>62.01410886</v>
      </c>
      <c r="K14" s="107">
        <v>70.13182581</v>
      </c>
      <c r="L14" s="107">
        <v>76.44010853</v>
      </c>
      <c r="M14" s="107">
        <v>72.95012768</v>
      </c>
      <c r="N14" s="107">
        <v>75.49357696</v>
      </c>
      <c r="O14" s="107">
        <v>74.78065686</v>
      </c>
      <c r="P14" s="107">
        <v>75.47528058</v>
      </c>
      <c r="Q14" s="107">
        <v>70.11562648</v>
      </c>
      <c r="R14" s="107">
        <v>68.02628577</v>
      </c>
      <c r="S14" s="107">
        <v>74.32989695</v>
      </c>
      <c r="T14" s="107">
        <v>82.61524092</v>
      </c>
      <c r="U14" s="107">
        <v>79.29720127</v>
      </c>
      <c r="V14" s="107">
        <v>71.82003606</v>
      </c>
      <c r="W14" s="107">
        <v>74.38842502</v>
      </c>
      <c r="X14" s="107">
        <v>72.46250266</v>
      </c>
      <c r="Y14" s="107">
        <v>73.86479215</v>
      </c>
      <c r="Z14" s="107">
        <v>69.59430224</v>
      </c>
      <c r="AA14" s="107">
        <v>70.59353012</v>
      </c>
      <c r="AB14" s="107">
        <v>65.73316389</v>
      </c>
      <c r="AC14" s="107">
        <v>69.0895475</v>
      </c>
      <c r="AD14" s="107">
        <v>70.19416214</v>
      </c>
      <c r="AE14" s="107">
        <v>75.7758445</v>
      </c>
      <c r="AF14" s="107">
        <v>70.67649397</v>
      </c>
      <c r="AG14" s="107">
        <v>66.90691404</v>
      </c>
      <c r="AH14" s="107">
        <v>66.03752094</v>
      </c>
      <c r="AI14" s="107">
        <v>68.10938525</v>
      </c>
      <c r="AJ14" s="107">
        <v>69.59442775</v>
      </c>
    </row>
    <row r="15" spans="1:36" ht="15" customHeight="1">
      <c r="A15" s="104"/>
      <c r="B15" s="105" t="s">
        <v>140</v>
      </c>
      <c r="C15" s="106"/>
      <c r="D15" s="107">
        <v>48.29921153</v>
      </c>
      <c r="E15" s="107">
        <v>48.43283508</v>
      </c>
      <c r="F15" s="107">
        <v>47.5956089</v>
      </c>
      <c r="G15" s="107">
        <v>46.77175582</v>
      </c>
      <c r="H15" s="107">
        <v>47.05304519</v>
      </c>
      <c r="I15" s="107">
        <v>45.87551862</v>
      </c>
      <c r="J15" s="107">
        <v>46.81411516</v>
      </c>
      <c r="K15" s="107">
        <v>46.54410567</v>
      </c>
      <c r="L15" s="107">
        <v>46.51995985</v>
      </c>
      <c r="M15" s="107">
        <v>47.36513528</v>
      </c>
      <c r="N15" s="107">
        <v>48.05774839</v>
      </c>
      <c r="O15" s="107">
        <v>49.4050828</v>
      </c>
      <c r="P15" s="107">
        <v>49.68005778</v>
      </c>
      <c r="Q15" s="107">
        <v>50.1279324</v>
      </c>
      <c r="R15" s="107">
        <v>49.00380974</v>
      </c>
      <c r="S15" s="107">
        <v>52.51838795</v>
      </c>
      <c r="T15" s="107">
        <v>52.0253935</v>
      </c>
      <c r="U15" s="107">
        <v>54.29182451</v>
      </c>
      <c r="V15" s="107">
        <v>54.29064765</v>
      </c>
      <c r="W15" s="107">
        <v>56.35188649</v>
      </c>
      <c r="X15" s="107">
        <v>55.10166176</v>
      </c>
      <c r="Y15" s="107">
        <v>56.55969147</v>
      </c>
      <c r="Z15" s="107">
        <v>54.73826053</v>
      </c>
      <c r="AA15" s="107">
        <v>52.74725857</v>
      </c>
      <c r="AB15" s="107">
        <v>52.7428278</v>
      </c>
      <c r="AC15" s="107">
        <v>52.63733813</v>
      </c>
      <c r="AD15" s="107">
        <v>50.74635083</v>
      </c>
      <c r="AE15" s="107">
        <v>49.2908279</v>
      </c>
      <c r="AF15" s="107">
        <v>51.0365403</v>
      </c>
      <c r="AG15" s="107">
        <v>49.52683599</v>
      </c>
      <c r="AH15" s="107">
        <v>48.14712046</v>
      </c>
      <c r="AI15" s="107">
        <v>48.00407216</v>
      </c>
      <c r="AJ15" s="107">
        <v>47.71910571</v>
      </c>
    </row>
    <row r="16" spans="1:36" ht="15" customHeight="1">
      <c r="A16" s="104"/>
      <c r="B16" s="105"/>
      <c r="C16" s="106" t="s">
        <v>52</v>
      </c>
      <c r="D16" s="107">
        <v>17.81205437</v>
      </c>
      <c r="E16" s="107">
        <v>17.34628053</v>
      </c>
      <c r="F16" s="107">
        <v>15.04775551</v>
      </c>
      <c r="G16" s="107">
        <v>13.77258204</v>
      </c>
      <c r="H16" s="107">
        <v>15.0993432</v>
      </c>
      <c r="I16" s="107">
        <v>14.92907985</v>
      </c>
      <c r="J16" s="107">
        <v>14.9686312</v>
      </c>
      <c r="K16" s="107">
        <v>15.41026075</v>
      </c>
      <c r="L16" s="107">
        <v>18.94488011</v>
      </c>
      <c r="M16" s="107">
        <v>21.22776733</v>
      </c>
      <c r="N16" s="107">
        <v>21.39263727</v>
      </c>
      <c r="O16" s="107">
        <v>21.73923376</v>
      </c>
      <c r="P16" s="107">
        <v>21.7072931</v>
      </c>
      <c r="Q16" s="107">
        <v>21.29203041</v>
      </c>
      <c r="R16" s="107">
        <v>22.4556619</v>
      </c>
      <c r="S16" s="107">
        <v>26.29672803</v>
      </c>
      <c r="T16" s="107">
        <v>24.82655854</v>
      </c>
      <c r="U16" s="107">
        <v>28.02807958</v>
      </c>
      <c r="V16" s="107">
        <v>26.56327823</v>
      </c>
      <c r="W16" s="107">
        <v>29.15593661</v>
      </c>
      <c r="X16" s="107">
        <v>26.65772289</v>
      </c>
      <c r="Y16" s="107">
        <v>30.21806238</v>
      </c>
      <c r="Z16" s="107">
        <v>26.57111748</v>
      </c>
      <c r="AA16" s="107">
        <v>25.28245469</v>
      </c>
      <c r="AB16" s="107">
        <v>23.57288379</v>
      </c>
      <c r="AC16" s="107">
        <v>24.04143845</v>
      </c>
      <c r="AD16" s="107">
        <v>22.85850316</v>
      </c>
      <c r="AE16" s="107">
        <v>23.676475</v>
      </c>
      <c r="AF16" s="107">
        <v>23.42627016</v>
      </c>
      <c r="AG16" s="107">
        <v>23.23517519</v>
      </c>
      <c r="AH16" s="107">
        <v>22.1834097</v>
      </c>
      <c r="AI16" s="107">
        <v>20.41670445</v>
      </c>
      <c r="AJ16" s="107">
        <v>19.77950619</v>
      </c>
    </row>
    <row r="17" spans="1:36" ht="15" customHeight="1">
      <c r="A17" s="104"/>
      <c r="B17" s="105"/>
      <c r="C17" s="106" t="s">
        <v>53</v>
      </c>
      <c r="D17" s="107">
        <v>55.23384909</v>
      </c>
      <c r="E17" s="107">
        <v>54.85027919</v>
      </c>
      <c r="F17" s="107">
        <v>53.80600719</v>
      </c>
      <c r="G17" s="107">
        <v>52.49914515</v>
      </c>
      <c r="H17" s="107">
        <v>52.36757324</v>
      </c>
      <c r="I17" s="107">
        <v>51.12868057</v>
      </c>
      <c r="J17" s="107">
        <v>51.88320652</v>
      </c>
      <c r="K17" s="107">
        <v>51.35783607</v>
      </c>
      <c r="L17" s="107">
        <v>50.94868154</v>
      </c>
      <c r="M17" s="107">
        <v>51.4725156</v>
      </c>
      <c r="N17" s="107">
        <v>52.09628148</v>
      </c>
      <c r="O17" s="107">
        <v>53.34502693</v>
      </c>
      <c r="P17" s="107">
        <v>53.32204573</v>
      </c>
      <c r="Q17" s="107">
        <v>53.67926445</v>
      </c>
      <c r="R17" s="107">
        <v>52.43012406</v>
      </c>
      <c r="S17" s="107">
        <v>55.88319971</v>
      </c>
      <c r="T17" s="107">
        <v>55.62851416</v>
      </c>
      <c r="U17" s="107">
        <v>57.85104841</v>
      </c>
      <c r="V17" s="107">
        <v>58.03826059</v>
      </c>
      <c r="W17" s="107">
        <v>59.92160996</v>
      </c>
      <c r="X17" s="107">
        <v>59.16263362</v>
      </c>
      <c r="Y17" s="107">
        <v>60.1543799</v>
      </c>
      <c r="Z17" s="107">
        <v>58.33708404</v>
      </c>
      <c r="AA17" s="107">
        <v>55.98782592</v>
      </c>
      <c r="AB17" s="107">
        <v>56.02147265</v>
      </c>
      <c r="AC17" s="107">
        <v>55.82687929</v>
      </c>
      <c r="AD17" s="107">
        <v>53.81394667</v>
      </c>
      <c r="AE17" s="107">
        <v>52.02075798</v>
      </c>
      <c r="AF17" s="107">
        <v>53.95557003</v>
      </c>
      <c r="AG17" s="107">
        <v>52.13743171</v>
      </c>
      <c r="AH17" s="107">
        <v>50.47405493</v>
      </c>
      <c r="AI17" s="107">
        <v>50.28704178</v>
      </c>
      <c r="AJ17" s="107">
        <v>49.98568335</v>
      </c>
    </row>
    <row r="18" spans="1:36" ht="15" customHeight="1">
      <c r="A18" s="104"/>
      <c r="B18" s="105"/>
      <c r="C18" s="106" t="s">
        <v>54</v>
      </c>
      <c r="D18" s="107">
        <v>25.84002215</v>
      </c>
      <c r="E18" s="107">
        <v>28.329908</v>
      </c>
      <c r="F18" s="107">
        <v>31.03399061</v>
      </c>
      <c r="G18" s="107">
        <v>32.20021753</v>
      </c>
      <c r="H18" s="107">
        <v>31.01315979</v>
      </c>
      <c r="I18" s="107">
        <v>29.23889926</v>
      </c>
      <c r="J18" s="107">
        <v>31.38331091</v>
      </c>
      <c r="K18" s="107">
        <v>33.74191048</v>
      </c>
      <c r="L18" s="107">
        <v>33.99636908</v>
      </c>
      <c r="M18" s="107">
        <v>33.79629747</v>
      </c>
      <c r="N18" s="107">
        <v>35.28146517</v>
      </c>
      <c r="O18" s="107">
        <v>36.35771338</v>
      </c>
      <c r="P18" s="107">
        <v>34.41770162</v>
      </c>
      <c r="Q18" s="107">
        <v>37.5364972</v>
      </c>
      <c r="R18" s="107">
        <v>35.91137159</v>
      </c>
      <c r="S18" s="107">
        <v>41.43922569</v>
      </c>
      <c r="T18" s="107">
        <v>39.83036934</v>
      </c>
      <c r="U18" s="107">
        <v>40.21004386</v>
      </c>
      <c r="V18" s="107">
        <v>40.31089903</v>
      </c>
      <c r="W18" s="107">
        <v>45.54316701</v>
      </c>
      <c r="X18" s="107">
        <v>38.63526133</v>
      </c>
      <c r="Y18" s="107">
        <v>43.42261001</v>
      </c>
      <c r="Z18" s="107">
        <v>40.54211038</v>
      </c>
      <c r="AA18" s="107">
        <v>40.10380708</v>
      </c>
      <c r="AB18" s="107">
        <v>41.22126489</v>
      </c>
      <c r="AC18" s="107">
        <v>42.83085583</v>
      </c>
      <c r="AD18" s="107">
        <v>39.77236183</v>
      </c>
      <c r="AE18" s="107">
        <v>41.25570232</v>
      </c>
      <c r="AF18" s="107">
        <v>41.01162051</v>
      </c>
      <c r="AG18" s="107">
        <v>40.75957378</v>
      </c>
      <c r="AH18" s="107">
        <v>41.47517724</v>
      </c>
      <c r="AI18" s="107">
        <v>41.81886842</v>
      </c>
      <c r="AJ18" s="107">
        <v>43.18721788</v>
      </c>
    </row>
    <row r="19" spans="4:36" ht="9" customHeight="1">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row>
    <row r="20" spans="1:36" ht="15" customHeight="1">
      <c r="A20" s="108" t="s">
        <v>83</v>
      </c>
      <c r="B20" s="108"/>
      <c r="C20" s="109"/>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row>
    <row r="21" spans="1:36" ht="15" customHeight="1">
      <c r="A21" s="104"/>
      <c r="B21" s="105" t="s">
        <v>139</v>
      </c>
      <c r="C21" s="106"/>
      <c r="D21" s="107">
        <v>45.3563822</v>
      </c>
      <c r="E21" s="107">
        <v>45.107375</v>
      </c>
      <c r="F21" s="107">
        <v>44.58671134</v>
      </c>
      <c r="G21" s="107">
        <v>44.15993592</v>
      </c>
      <c r="H21" s="107">
        <v>43.76148239</v>
      </c>
      <c r="I21" s="107">
        <v>42.70425152</v>
      </c>
      <c r="J21" s="107">
        <v>43.11896016</v>
      </c>
      <c r="K21" s="107">
        <v>42.84220044</v>
      </c>
      <c r="L21" s="107">
        <v>39.16626532</v>
      </c>
      <c r="M21" s="107">
        <v>39.45428343</v>
      </c>
      <c r="N21" s="107">
        <v>40.5179799</v>
      </c>
      <c r="O21" s="107">
        <v>40.90931959</v>
      </c>
      <c r="P21" s="107">
        <v>41.3695685</v>
      </c>
      <c r="Q21" s="107">
        <v>41.25045615</v>
      </c>
      <c r="R21" s="107">
        <v>40.63105208</v>
      </c>
      <c r="S21" s="107">
        <v>42.4442163</v>
      </c>
      <c r="T21" s="107">
        <v>42.5264137</v>
      </c>
      <c r="U21" s="107">
        <v>43.44444173</v>
      </c>
      <c r="V21" s="107">
        <v>43.46253936</v>
      </c>
      <c r="W21" s="107">
        <v>45.17099129</v>
      </c>
      <c r="X21" s="107">
        <v>45.21251382</v>
      </c>
      <c r="Y21" s="107">
        <v>45.80841032</v>
      </c>
      <c r="Z21" s="107">
        <v>44.1826219</v>
      </c>
      <c r="AA21" s="107">
        <v>44.74792505</v>
      </c>
      <c r="AB21" s="107">
        <v>45.09247411</v>
      </c>
      <c r="AC21" s="107">
        <v>45.15282414</v>
      </c>
      <c r="AD21" s="107">
        <v>44.02321924</v>
      </c>
      <c r="AE21" s="107">
        <v>43.02446103</v>
      </c>
      <c r="AF21" s="107">
        <v>44.67777639</v>
      </c>
      <c r="AG21" s="107">
        <v>43.38563646</v>
      </c>
      <c r="AH21" s="107">
        <v>42.72871644</v>
      </c>
      <c r="AI21" s="107">
        <v>42.8695538</v>
      </c>
      <c r="AJ21" s="107">
        <v>42.67358195</v>
      </c>
    </row>
    <row r="22" spans="1:36" ht="15" customHeight="1">
      <c r="A22" s="104"/>
      <c r="B22" s="105"/>
      <c r="C22" s="106" t="s">
        <v>52</v>
      </c>
      <c r="D22" s="107">
        <v>8.70669195</v>
      </c>
      <c r="E22" s="107">
        <v>7.72798697</v>
      </c>
      <c r="F22" s="107">
        <v>6.0035629</v>
      </c>
      <c r="G22" s="107">
        <v>5.25801034</v>
      </c>
      <c r="H22" s="107">
        <v>4.69056042</v>
      </c>
      <c r="I22" s="107">
        <v>4.92093707</v>
      </c>
      <c r="J22" s="107">
        <v>4.93682665</v>
      </c>
      <c r="K22" s="107">
        <v>4.66189114</v>
      </c>
      <c r="L22" s="107">
        <v>4.22369031</v>
      </c>
      <c r="M22" s="107">
        <v>4.68309203</v>
      </c>
      <c r="N22" s="107">
        <v>4.56189246</v>
      </c>
      <c r="O22" s="107">
        <v>4.2100788</v>
      </c>
      <c r="P22" s="107">
        <v>4.03157027</v>
      </c>
      <c r="Q22" s="107">
        <v>3.31578133</v>
      </c>
      <c r="R22" s="107">
        <v>2.83510465</v>
      </c>
      <c r="S22" s="107">
        <v>3.81598992</v>
      </c>
      <c r="T22" s="107">
        <v>3.40790402</v>
      </c>
      <c r="U22" s="107">
        <v>4.41149147</v>
      </c>
      <c r="V22" s="107">
        <v>4.46818247</v>
      </c>
      <c r="W22" s="107">
        <v>4.71000832</v>
      </c>
      <c r="X22" s="107">
        <v>4.70614781</v>
      </c>
      <c r="Y22" s="107">
        <v>5.72519458</v>
      </c>
      <c r="Z22" s="107">
        <v>4.63463659</v>
      </c>
      <c r="AA22" s="107">
        <v>4.68016082</v>
      </c>
      <c r="AB22" s="107">
        <v>4.44958641</v>
      </c>
      <c r="AC22" s="107">
        <v>4.21878385</v>
      </c>
      <c r="AD22" s="107">
        <v>3.97260555</v>
      </c>
      <c r="AE22" s="107">
        <v>5.42914478</v>
      </c>
      <c r="AF22" s="107">
        <v>5.0100148</v>
      </c>
      <c r="AG22" s="107">
        <v>4.83799467</v>
      </c>
      <c r="AH22" s="107">
        <v>4.16940123</v>
      </c>
      <c r="AI22" s="107">
        <v>3.81542257</v>
      </c>
      <c r="AJ22" s="107">
        <v>3.99553563</v>
      </c>
    </row>
    <row r="23" spans="1:36" ht="15" customHeight="1">
      <c r="A23" s="104"/>
      <c r="B23" s="105"/>
      <c r="C23" s="106" t="s">
        <v>53</v>
      </c>
      <c r="D23" s="107">
        <v>52.75096411</v>
      </c>
      <c r="E23" s="107">
        <v>51.99706545</v>
      </c>
      <c r="F23" s="107">
        <v>51.22951842</v>
      </c>
      <c r="G23" s="107">
        <v>50.22838657</v>
      </c>
      <c r="H23" s="107">
        <v>49.62310261</v>
      </c>
      <c r="I23" s="107">
        <v>48.44521392</v>
      </c>
      <c r="J23" s="107">
        <v>48.65508717</v>
      </c>
      <c r="K23" s="107">
        <v>48.17666051</v>
      </c>
      <c r="L23" s="107">
        <v>44.30104328</v>
      </c>
      <c r="M23" s="107">
        <v>44.42019555</v>
      </c>
      <c r="N23" s="107">
        <v>45.48108656</v>
      </c>
      <c r="O23" s="107">
        <v>45.71078952</v>
      </c>
      <c r="P23" s="107">
        <v>45.79891487</v>
      </c>
      <c r="Q23" s="107">
        <v>45.59615352</v>
      </c>
      <c r="R23" s="107">
        <v>45.054609</v>
      </c>
      <c r="S23" s="107">
        <v>47.02370416</v>
      </c>
      <c r="T23" s="107">
        <v>47.27369528</v>
      </c>
      <c r="U23" s="107">
        <v>48.2657901</v>
      </c>
      <c r="V23" s="107">
        <v>48.31128131</v>
      </c>
      <c r="W23" s="107">
        <v>50.15797026</v>
      </c>
      <c r="X23" s="107">
        <v>50.44751333</v>
      </c>
      <c r="Y23" s="107">
        <v>50.81352815</v>
      </c>
      <c r="Z23" s="107">
        <v>48.85163436</v>
      </c>
      <c r="AA23" s="107">
        <v>48.93382195</v>
      </c>
      <c r="AB23" s="107">
        <v>49.21256262</v>
      </c>
      <c r="AC23" s="107">
        <v>49.25719668</v>
      </c>
      <c r="AD23" s="107">
        <v>47.85782015</v>
      </c>
      <c r="AE23" s="107">
        <v>46.60000647</v>
      </c>
      <c r="AF23" s="107">
        <v>48.35278319</v>
      </c>
      <c r="AG23" s="107">
        <v>46.81056452</v>
      </c>
      <c r="AH23" s="107">
        <v>45.79292927</v>
      </c>
      <c r="AI23" s="107">
        <v>45.75689283</v>
      </c>
      <c r="AJ23" s="107">
        <v>45.51148998</v>
      </c>
    </row>
    <row r="24" spans="1:36" ht="15" customHeight="1">
      <c r="A24" s="104"/>
      <c r="B24" s="105"/>
      <c r="C24" s="106" t="s">
        <v>54</v>
      </c>
      <c r="D24" s="107">
        <v>22.7772468</v>
      </c>
      <c r="E24" s="107">
        <v>24.50929048</v>
      </c>
      <c r="F24" s="107">
        <v>25.66074078</v>
      </c>
      <c r="G24" s="107">
        <v>27.92788095</v>
      </c>
      <c r="H24" s="107">
        <v>24.69500212</v>
      </c>
      <c r="I24" s="107">
        <v>23.63409615</v>
      </c>
      <c r="J24" s="107">
        <v>25.13071493</v>
      </c>
      <c r="K24" s="107">
        <v>28.13026287</v>
      </c>
      <c r="L24" s="107">
        <v>26.46026195</v>
      </c>
      <c r="M24" s="107">
        <v>25.48782859</v>
      </c>
      <c r="N24" s="107">
        <v>27.3515141</v>
      </c>
      <c r="O24" s="107">
        <v>26.57616683</v>
      </c>
      <c r="P24" s="107">
        <v>25.57826962</v>
      </c>
      <c r="Q24" s="107">
        <v>26.70632667</v>
      </c>
      <c r="R24" s="107">
        <v>27.67196279</v>
      </c>
      <c r="S24" s="107">
        <v>27.47538565</v>
      </c>
      <c r="T24" s="107">
        <v>28.26653652</v>
      </c>
      <c r="U24" s="107">
        <v>28.10487909</v>
      </c>
      <c r="V24" s="107">
        <v>27.50565746</v>
      </c>
      <c r="W24" s="107">
        <v>29.56291353</v>
      </c>
      <c r="X24" s="107">
        <v>27.54790593</v>
      </c>
      <c r="Y24" s="107">
        <v>29.87807685</v>
      </c>
      <c r="Z24" s="107">
        <v>27.15452339</v>
      </c>
      <c r="AA24" s="107">
        <v>29.74318787</v>
      </c>
      <c r="AB24" s="107">
        <v>29.45806507</v>
      </c>
      <c r="AC24" s="107">
        <v>31.34101578</v>
      </c>
      <c r="AD24" s="107">
        <v>32.01474837</v>
      </c>
      <c r="AE24" s="107">
        <v>31.97301163</v>
      </c>
      <c r="AF24" s="107">
        <v>34.04006655</v>
      </c>
      <c r="AG24" s="107">
        <v>33.06981747</v>
      </c>
      <c r="AH24" s="107">
        <v>35.29155142</v>
      </c>
      <c r="AI24" s="107">
        <v>34.99878455</v>
      </c>
      <c r="AJ24" s="107">
        <v>36.71802592</v>
      </c>
    </row>
    <row r="25" spans="1:36" ht="15" customHeight="1">
      <c r="A25" s="104"/>
      <c r="B25" s="105" t="s">
        <v>783</v>
      </c>
      <c r="C25" s="106"/>
      <c r="D25" s="107">
        <v>67.84323936</v>
      </c>
      <c r="E25" s="107">
        <v>67.69568433</v>
      </c>
      <c r="F25" s="107">
        <v>69.78075868</v>
      </c>
      <c r="G25" s="107">
        <v>70.39918708</v>
      </c>
      <c r="H25" s="107">
        <v>69.7054073</v>
      </c>
      <c r="I25" s="107">
        <v>70.01308232</v>
      </c>
      <c r="J25" s="107">
        <v>69.7888068</v>
      </c>
      <c r="K25" s="107">
        <v>70.85920517</v>
      </c>
      <c r="L25" s="107">
        <v>69.23200199</v>
      </c>
      <c r="M25" s="107">
        <v>68.91369743</v>
      </c>
      <c r="N25" s="107">
        <v>69.47166683</v>
      </c>
      <c r="O25" s="107">
        <v>69.72420682</v>
      </c>
      <c r="P25" s="107">
        <v>69.44273144</v>
      </c>
      <c r="Q25" s="107">
        <v>68.83430643</v>
      </c>
      <c r="R25" s="107">
        <v>67.1316379</v>
      </c>
      <c r="S25" s="107">
        <v>71.18364835</v>
      </c>
      <c r="T25" s="107">
        <v>70.20119248</v>
      </c>
      <c r="U25" s="107">
        <v>70.50890687</v>
      </c>
      <c r="V25" s="107">
        <v>68.70494373</v>
      </c>
      <c r="W25" s="107">
        <v>71.34234235</v>
      </c>
      <c r="X25" s="107">
        <v>71.51372859</v>
      </c>
      <c r="Y25" s="107">
        <v>72.16636303</v>
      </c>
      <c r="Z25" s="107">
        <v>69.10047869</v>
      </c>
      <c r="AA25" s="107">
        <v>71.58478532</v>
      </c>
      <c r="AB25" s="107">
        <v>72.80436155</v>
      </c>
      <c r="AC25" s="107">
        <v>73.10658872</v>
      </c>
      <c r="AD25" s="107">
        <v>72.23304479</v>
      </c>
      <c r="AE25" s="107">
        <v>71.12231243</v>
      </c>
      <c r="AF25" s="107">
        <v>72.34355136</v>
      </c>
      <c r="AG25" s="107">
        <v>71.08506466</v>
      </c>
      <c r="AH25" s="107">
        <v>69.89368029</v>
      </c>
      <c r="AI25" s="107">
        <v>69.41534659</v>
      </c>
      <c r="AJ25" s="107">
        <v>70.67907805</v>
      </c>
    </row>
    <row r="26" spans="1:36" ht="15" customHeight="1">
      <c r="A26" s="104"/>
      <c r="B26" s="105"/>
      <c r="C26" s="106" t="s">
        <v>52</v>
      </c>
      <c r="D26" s="107">
        <v>10.41706925</v>
      </c>
      <c r="E26" s="107">
        <v>8.33486202</v>
      </c>
      <c r="F26" s="107">
        <v>8.00000661</v>
      </c>
      <c r="G26" s="107">
        <v>8.24936144</v>
      </c>
      <c r="H26" s="107">
        <v>6.24021934</v>
      </c>
      <c r="I26" s="107">
        <v>7.96894057</v>
      </c>
      <c r="J26" s="107">
        <v>6.90254381</v>
      </c>
      <c r="K26" s="107">
        <v>5.50830507</v>
      </c>
      <c r="L26" s="107">
        <v>7.52727239</v>
      </c>
      <c r="M26" s="107">
        <v>5.55009489</v>
      </c>
      <c r="N26" s="107">
        <v>7.06708742</v>
      </c>
      <c r="O26" s="107">
        <v>4.69394488</v>
      </c>
      <c r="P26" s="107">
        <v>5.23593607</v>
      </c>
      <c r="Q26" s="107">
        <v>5.72895859</v>
      </c>
      <c r="R26" s="107">
        <v>3.30743539</v>
      </c>
      <c r="S26" s="107">
        <v>5.32052389</v>
      </c>
      <c r="T26" s="107">
        <v>4.80564579</v>
      </c>
      <c r="U26" s="107">
        <v>5.91080353</v>
      </c>
      <c r="V26" s="107">
        <v>3.51514686</v>
      </c>
      <c r="W26" s="107">
        <v>4.13254379</v>
      </c>
      <c r="X26" s="107">
        <v>11.45076167</v>
      </c>
      <c r="Y26" s="107">
        <v>12.68414341</v>
      </c>
      <c r="Z26" s="107">
        <v>8.00840887</v>
      </c>
      <c r="AA26" s="107">
        <v>7.72888868</v>
      </c>
      <c r="AB26" s="107">
        <v>9.19306471</v>
      </c>
      <c r="AC26" s="107">
        <v>10.67283749</v>
      </c>
      <c r="AD26" s="107">
        <v>8.39378576</v>
      </c>
      <c r="AE26" s="107">
        <v>14.6690523</v>
      </c>
      <c r="AF26" s="107">
        <v>10.02607595</v>
      </c>
      <c r="AG26" s="107">
        <v>8.48109603</v>
      </c>
      <c r="AH26" s="107">
        <v>8.21422233</v>
      </c>
      <c r="AI26" s="107">
        <v>7.00931772</v>
      </c>
      <c r="AJ26" s="107">
        <v>10.50101221</v>
      </c>
    </row>
    <row r="27" spans="1:36" ht="15" customHeight="1">
      <c r="A27" s="104"/>
      <c r="B27" s="105"/>
      <c r="C27" s="106" t="s">
        <v>53</v>
      </c>
      <c r="D27" s="107">
        <v>74.07292681</v>
      </c>
      <c r="E27" s="107">
        <v>73.75414212</v>
      </c>
      <c r="F27" s="107">
        <v>75.5207979</v>
      </c>
      <c r="G27" s="107">
        <v>75.37559279</v>
      </c>
      <c r="H27" s="107">
        <v>74.67888828</v>
      </c>
      <c r="I27" s="107">
        <v>74.73851961</v>
      </c>
      <c r="J27" s="107">
        <v>74.71925437</v>
      </c>
      <c r="K27" s="107">
        <v>75.45850594</v>
      </c>
      <c r="L27" s="107">
        <v>73.5996048</v>
      </c>
      <c r="M27" s="107">
        <v>73.35510721</v>
      </c>
      <c r="N27" s="107">
        <v>73.86975903</v>
      </c>
      <c r="O27" s="107">
        <v>74.07892276</v>
      </c>
      <c r="P27" s="107">
        <v>73.50614712</v>
      </c>
      <c r="Q27" s="107">
        <v>72.99418742</v>
      </c>
      <c r="R27" s="107">
        <v>71.51067158</v>
      </c>
      <c r="S27" s="107">
        <v>75.08313408</v>
      </c>
      <c r="T27" s="107">
        <v>73.80601023</v>
      </c>
      <c r="U27" s="107">
        <v>74.56993477</v>
      </c>
      <c r="V27" s="107">
        <v>72.93580998</v>
      </c>
      <c r="W27" s="107">
        <v>75.67306825</v>
      </c>
      <c r="X27" s="107">
        <v>75.26336305</v>
      </c>
      <c r="Y27" s="107">
        <v>75.96304526</v>
      </c>
      <c r="Z27" s="107">
        <v>72.88180731</v>
      </c>
      <c r="AA27" s="107">
        <v>74.90676285</v>
      </c>
      <c r="AB27" s="107">
        <v>76.00162838</v>
      </c>
      <c r="AC27" s="107">
        <v>76.00811597</v>
      </c>
      <c r="AD27" s="107">
        <v>74.99942616</v>
      </c>
      <c r="AE27" s="107">
        <v>73.42046424</v>
      </c>
      <c r="AF27" s="107">
        <v>75.4820359</v>
      </c>
      <c r="AG27" s="107">
        <v>74.55703001</v>
      </c>
      <c r="AH27" s="107">
        <v>73.07107333</v>
      </c>
      <c r="AI27" s="107">
        <v>72.07447245</v>
      </c>
      <c r="AJ27" s="107">
        <v>73.33306701</v>
      </c>
    </row>
    <row r="28" spans="1:36" ht="15" customHeight="1">
      <c r="A28" s="104"/>
      <c r="B28" s="105"/>
      <c r="C28" s="106" t="s">
        <v>54</v>
      </c>
      <c r="D28" s="107">
        <v>40.44796025</v>
      </c>
      <c r="E28" s="107">
        <v>40.60669651</v>
      </c>
      <c r="F28" s="107">
        <v>40.05877962</v>
      </c>
      <c r="G28" s="107">
        <v>45.84910745</v>
      </c>
      <c r="H28" s="107">
        <v>43.04763735</v>
      </c>
      <c r="I28" s="107">
        <v>38.12450183</v>
      </c>
      <c r="J28" s="107">
        <v>43.03691788</v>
      </c>
      <c r="K28" s="107">
        <v>50.33957998</v>
      </c>
      <c r="L28" s="107">
        <v>49.52723323</v>
      </c>
      <c r="M28" s="107">
        <v>45.94440387</v>
      </c>
      <c r="N28" s="107">
        <v>50.27211496</v>
      </c>
      <c r="O28" s="107">
        <v>49.65570457</v>
      </c>
      <c r="P28" s="107">
        <v>48.07080435</v>
      </c>
      <c r="Q28" s="107">
        <v>47.76979464</v>
      </c>
      <c r="R28" s="107">
        <v>46.45968827</v>
      </c>
      <c r="S28" s="107">
        <v>44.34873211</v>
      </c>
      <c r="T28" s="107">
        <v>56.60168373</v>
      </c>
      <c r="U28" s="107">
        <v>53.95207118</v>
      </c>
      <c r="V28" s="107">
        <v>42.38379008</v>
      </c>
      <c r="W28" s="107">
        <v>46.00244726</v>
      </c>
      <c r="X28" s="107">
        <v>51.59900105</v>
      </c>
      <c r="Y28" s="107">
        <v>46.48079875</v>
      </c>
      <c r="Z28" s="107">
        <v>46.71907651</v>
      </c>
      <c r="AA28" s="107">
        <v>46.96180206</v>
      </c>
      <c r="AB28" s="107">
        <v>44.44417515</v>
      </c>
      <c r="AC28" s="107">
        <v>50.66891603</v>
      </c>
      <c r="AD28" s="107">
        <v>50.59286693</v>
      </c>
      <c r="AE28" s="107">
        <v>55.1435848</v>
      </c>
      <c r="AF28" s="107">
        <v>52.07880338</v>
      </c>
      <c r="AG28" s="107">
        <v>48.88339766</v>
      </c>
      <c r="AH28" s="107">
        <v>50.5504662</v>
      </c>
      <c r="AI28" s="107">
        <v>50.32476048</v>
      </c>
      <c r="AJ28" s="107">
        <v>53.9608202</v>
      </c>
    </row>
    <row r="29" spans="1:36" ht="15" customHeight="1">
      <c r="A29" s="104"/>
      <c r="B29" s="105" t="s">
        <v>140</v>
      </c>
      <c r="C29" s="106"/>
      <c r="D29" s="107">
        <v>40.41297045</v>
      </c>
      <c r="E29" s="107">
        <v>40.18719773</v>
      </c>
      <c r="F29" s="107">
        <v>39.30028847</v>
      </c>
      <c r="G29" s="107">
        <v>38.75486396</v>
      </c>
      <c r="H29" s="107">
        <v>38.29682174</v>
      </c>
      <c r="I29" s="107">
        <v>37.1543319</v>
      </c>
      <c r="J29" s="107">
        <v>37.8186753</v>
      </c>
      <c r="K29" s="107">
        <v>37.30252023</v>
      </c>
      <c r="L29" s="107">
        <v>35.11282992</v>
      </c>
      <c r="M29" s="107">
        <v>35.44501169</v>
      </c>
      <c r="N29" s="107">
        <v>36.51584568</v>
      </c>
      <c r="O29" s="107">
        <v>36.93699393</v>
      </c>
      <c r="P29" s="107">
        <v>37.42758468</v>
      </c>
      <c r="Q29" s="107">
        <v>37.30460397</v>
      </c>
      <c r="R29" s="107">
        <v>36.74601676</v>
      </c>
      <c r="S29" s="107">
        <v>38.52127179</v>
      </c>
      <c r="T29" s="107">
        <v>38.95929436</v>
      </c>
      <c r="U29" s="107">
        <v>39.94259465</v>
      </c>
      <c r="V29" s="107">
        <v>40.27957561</v>
      </c>
      <c r="W29" s="107">
        <v>41.93825148</v>
      </c>
      <c r="X29" s="107">
        <v>41.79221436</v>
      </c>
      <c r="Y29" s="107">
        <v>42.51251135</v>
      </c>
      <c r="Z29" s="107">
        <v>41.02682696</v>
      </c>
      <c r="AA29" s="107">
        <v>39.71925816</v>
      </c>
      <c r="AB29" s="107">
        <v>39.90262685</v>
      </c>
      <c r="AC29" s="107">
        <v>39.82281604</v>
      </c>
      <c r="AD29" s="107">
        <v>38.77685012</v>
      </c>
      <c r="AE29" s="107">
        <v>37.76829511</v>
      </c>
      <c r="AF29" s="107">
        <v>39.36341701</v>
      </c>
      <c r="AG29" s="107">
        <v>38.14947618</v>
      </c>
      <c r="AH29" s="107">
        <v>37.28645884</v>
      </c>
      <c r="AI29" s="107">
        <v>37.59823119</v>
      </c>
      <c r="AJ29" s="107">
        <v>37.35911628</v>
      </c>
    </row>
    <row r="30" spans="1:36" ht="15" customHeight="1">
      <c r="A30" s="104"/>
      <c r="B30" s="105"/>
      <c r="C30" s="106" t="s">
        <v>52</v>
      </c>
      <c r="D30" s="107">
        <v>8.52012077</v>
      </c>
      <c r="E30" s="107">
        <v>7.66057623</v>
      </c>
      <c r="F30" s="107">
        <v>5.8034743</v>
      </c>
      <c r="G30" s="107">
        <v>4.97854561</v>
      </c>
      <c r="H30" s="107">
        <v>4.53554642</v>
      </c>
      <c r="I30" s="107">
        <v>4.66576894</v>
      </c>
      <c r="J30" s="107">
        <v>4.75566912</v>
      </c>
      <c r="K30" s="107">
        <v>4.58766227</v>
      </c>
      <c r="L30" s="107">
        <v>4.02952257</v>
      </c>
      <c r="M30" s="107">
        <v>4.63067353</v>
      </c>
      <c r="N30" s="107">
        <v>4.40333234</v>
      </c>
      <c r="O30" s="107">
        <v>4.17954432</v>
      </c>
      <c r="P30" s="107">
        <v>3.95159555</v>
      </c>
      <c r="Q30" s="107">
        <v>3.1382955</v>
      </c>
      <c r="R30" s="107">
        <v>2.79821309</v>
      </c>
      <c r="S30" s="107">
        <v>3.73291802</v>
      </c>
      <c r="T30" s="107">
        <v>3.32930803</v>
      </c>
      <c r="U30" s="107">
        <v>4.31945408</v>
      </c>
      <c r="V30" s="107">
        <v>4.5209484</v>
      </c>
      <c r="W30" s="107">
        <v>4.74174873</v>
      </c>
      <c r="X30" s="107">
        <v>4.32951719</v>
      </c>
      <c r="Y30" s="107">
        <v>5.36815306</v>
      </c>
      <c r="Z30" s="107">
        <v>4.44029191</v>
      </c>
      <c r="AA30" s="107">
        <v>4.46577895</v>
      </c>
      <c r="AB30" s="107">
        <v>4.15315642</v>
      </c>
      <c r="AC30" s="107">
        <v>3.80476284</v>
      </c>
      <c r="AD30" s="107">
        <v>3.70868788</v>
      </c>
      <c r="AE30" s="107">
        <v>4.87806037</v>
      </c>
      <c r="AF30" s="107">
        <v>4.64720286</v>
      </c>
      <c r="AG30" s="107">
        <v>4.55306032</v>
      </c>
      <c r="AH30" s="107">
        <v>3.82360129</v>
      </c>
      <c r="AI30" s="107">
        <v>3.6011757</v>
      </c>
      <c r="AJ30" s="107">
        <v>3.54829456</v>
      </c>
    </row>
    <row r="31" spans="1:36" ht="15" customHeight="1">
      <c r="A31" s="104"/>
      <c r="B31" s="105"/>
      <c r="C31" s="106" t="s">
        <v>53</v>
      </c>
      <c r="D31" s="107">
        <v>47.61034219</v>
      </c>
      <c r="E31" s="107">
        <v>46.84437781</v>
      </c>
      <c r="F31" s="107">
        <v>45.68852141</v>
      </c>
      <c r="G31" s="107">
        <v>44.61881329</v>
      </c>
      <c r="H31" s="107">
        <v>43.92590049</v>
      </c>
      <c r="I31" s="107">
        <v>42.65602222</v>
      </c>
      <c r="J31" s="107">
        <v>43.12116435</v>
      </c>
      <c r="K31" s="107">
        <v>42.40351273</v>
      </c>
      <c r="L31" s="107">
        <v>40.05330569</v>
      </c>
      <c r="M31" s="107">
        <v>40.1884709</v>
      </c>
      <c r="N31" s="107">
        <v>41.30368226</v>
      </c>
      <c r="O31" s="107">
        <v>41.56554782</v>
      </c>
      <c r="P31" s="107">
        <v>41.70733665</v>
      </c>
      <c r="Q31" s="107">
        <v>41.49532587</v>
      </c>
      <c r="R31" s="107">
        <v>40.98577761</v>
      </c>
      <c r="S31" s="107">
        <v>42.96416135</v>
      </c>
      <c r="T31" s="107">
        <v>43.63431037</v>
      </c>
      <c r="U31" s="107">
        <v>44.67545445</v>
      </c>
      <c r="V31" s="107">
        <v>45.02637264</v>
      </c>
      <c r="W31" s="107">
        <v>46.82678145</v>
      </c>
      <c r="X31" s="107">
        <v>47.01570043</v>
      </c>
      <c r="Y31" s="107">
        <v>47.47717251</v>
      </c>
      <c r="Z31" s="107">
        <v>45.64481251</v>
      </c>
      <c r="AA31" s="107">
        <v>43.79672822</v>
      </c>
      <c r="AB31" s="107">
        <v>43.9124127</v>
      </c>
      <c r="AC31" s="107">
        <v>43.85455569</v>
      </c>
      <c r="AD31" s="107">
        <v>42.51959814</v>
      </c>
      <c r="AE31" s="107">
        <v>41.29162649</v>
      </c>
      <c r="AF31" s="107">
        <v>42.92341046</v>
      </c>
      <c r="AG31" s="107">
        <v>41.40218302</v>
      </c>
      <c r="AH31" s="107">
        <v>40.17901583</v>
      </c>
      <c r="AI31" s="107">
        <v>40.36726165</v>
      </c>
      <c r="AJ31" s="107">
        <v>40.07673235</v>
      </c>
    </row>
    <row r="32" spans="1:36" ht="15" customHeight="1">
      <c r="A32" s="104"/>
      <c r="B32" s="105"/>
      <c r="C32" s="106" t="s">
        <v>54</v>
      </c>
      <c r="D32" s="107">
        <v>18.45770187</v>
      </c>
      <c r="E32" s="107">
        <v>20.75647451</v>
      </c>
      <c r="F32" s="107">
        <v>22.34903045</v>
      </c>
      <c r="G32" s="107">
        <v>23.78925003</v>
      </c>
      <c r="H32" s="107">
        <v>20.92472106</v>
      </c>
      <c r="I32" s="107">
        <v>20.10398379</v>
      </c>
      <c r="J32" s="107">
        <v>20.4786614</v>
      </c>
      <c r="K32" s="107">
        <v>22.41275026</v>
      </c>
      <c r="L32" s="107">
        <v>22.64110435</v>
      </c>
      <c r="M32" s="107">
        <v>22.43694609</v>
      </c>
      <c r="N32" s="107">
        <v>23.36567753</v>
      </c>
      <c r="O32" s="107">
        <v>22.57431957</v>
      </c>
      <c r="P32" s="107">
        <v>21.64117431</v>
      </c>
      <c r="Q32" s="107">
        <v>22.96108904</v>
      </c>
      <c r="R32" s="107">
        <v>24.55746364</v>
      </c>
      <c r="S32" s="107">
        <v>24.51320509</v>
      </c>
      <c r="T32" s="107">
        <v>24.36329127</v>
      </c>
      <c r="U32" s="107">
        <v>23.92635404</v>
      </c>
      <c r="V32" s="107">
        <v>25.06558171</v>
      </c>
      <c r="W32" s="107">
        <v>26.96103812</v>
      </c>
      <c r="X32" s="107">
        <v>23.79082651</v>
      </c>
      <c r="Y32" s="107">
        <v>27.17202704</v>
      </c>
      <c r="Z32" s="107">
        <v>24.21816021</v>
      </c>
      <c r="AA32" s="107">
        <v>25.7971017</v>
      </c>
      <c r="AB32" s="107">
        <v>26.00625696</v>
      </c>
      <c r="AC32" s="107">
        <v>27.10618741</v>
      </c>
      <c r="AD32" s="107">
        <v>27.9486033</v>
      </c>
      <c r="AE32" s="107">
        <v>27.00806236</v>
      </c>
      <c r="AF32" s="107">
        <v>29.37838792</v>
      </c>
      <c r="AG32" s="107">
        <v>28.83143685</v>
      </c>
      <c r="AH32" s="107">
        <v>31.04940299</v>
      </c>
      <c r="AI32" s="107">
        <v>30.90705305</v>
      </c>
      <c r="AJ32" s="107">
        <v>32.36529992</v>
      </c>
    </row>
    <row r="33" spans="1:36" ht="9" customHeight="1">
      <c r="A33" s="104"/>
      <c r="B33" s="105"/>
      <c r="C33" s="106"/>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row>
    <row r="34" spans="1:36" ht="33" customHeight="1">
      <c r="A34" s="153" t="s">
        <v>138</v>
      </c>
      <c r="B34" s="154"/>
      <c r="C34" s="154"/>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row>
    <row r="35" spans="1:36" ht="15" customHeight="1">
      <c r="A35" s="104"/>
      <c r="B35" s="105" t="s">
        <v>139</v>
      </c>
      <c r="C35" s="106"/>
      <c r="D35" s="107">
        <v>85.10365054</v>
      </c>
      <c r="E35" s="107">
        <v>84.32116719</v>
      </c>
      <c r="F35" s="107">
        <v>84.2589286</v>
      </c>
      <c r="G35" s="107">
        <v>84.47984346</v>
      </c>
      <c r="H35" s="107">
        <v>83.21257708</v>
      </c>
      <c r="I35" s="107">
        <v>82.96623271</v>
      </c>
      <c r="J35" s="107">
        <v>82.47356944</v>
      </c>
      <c r="K35" s="107">
        <v>82.02724115</v>
      </c>
      <c r="L35" s="107">
        <v>76.90865913</v>
      </c>
      <c r="M35" s="107">
        <v>76.42533222</v>
      </c>
      <c r="N35" s="107">
        <v>77.45629491</v>
      </c>
      <c r="O35" s="107">
        <v>76.35269075</v>
      </c>
      <c r="P35" s="107">
        <v>76.72320241</v>
      </c>
      <c r="Q35" s="107">
        <v>75.93275928</v>
      </c>
      <c r="R35" s="107">
        <v>76.60616297</v>
      </c>
      <c r="S35" s="107">
        <v>75.25869885</v>
      </c>
      <c r="T35" s="107">
        <v>76.48412107</v>
      </c>
      <c r="U35" s="107">
        <v>75.26323187</v>
      </c>
      <c r="V35" s="107">
        <v>75.62755725</v>
      </c>
      <c r="W35" s="107">
        <v>76.04603608</v>
      </c>
      <c r="X35" s="107">
        <v>77.42965054</v>
      </c>
      <c r="Y35" s="107">
        <v>76.83187607</v>
      </c>
      <c r="Z35" s="107">
        <v>76.50099249</v>
      </c>
      <c r="AA35" s="107">
        <v>78.02514281</v>
      </c>
      <c r="AB35" s="107">
        <v>78.41250204</v>
      </c>
      <c r="AC35" s="107">
        <v>78.42950813</v>
      </c>
      <c r="AD35" s="107">
        <v>79.1124138</v>
      </c>
      <c r="AE35" s="107">
        <v>79.30699752</v>
      </c>
      <c r="AF35" s="107">
        <v>79.88840079</v>
      </c>
      <c r="AG35" s="107">
        <v>79.5904115</v>
      </c>
      <c r="AH35" s="107">
        <v>80.08774477</v>
      </c>
      <c r="AI35" s="107">
        <v>80.73732644</v>
      </c>
      <c r="AJ35" s="107">
        <v>80.8683663</v>
      </c>
    </row>
    <row r="36" spans="1:36" ht="15" customHeight="1">
      <c r="A36" s="104"/>
      <c r="B36" s="105"/>
      <c r="C36" s="106" t="s">
        <v>52</v>
      </c>
      <c r="D36" s="107">
        <v>47.02905217</v>
      </c>
      <c r="E36" s="107">
        <v>41.67201775</v>
      </c>
      <c r="F36" s="107">
        <v>37.59401642</v>
      </c>
      <c r="G36" s="107">
        <v>35.41445367</v>
      </c>
      <c r="H36" s="107">
        <v>29.23778364</v>
      </c>
      <c r="I36" s="107">
        <v>30.72358244</v>
      </c>
      <c r="J36" s="107">
        <v>30.50685683</v>
      </c>
      <c r="K36" s="107">
        <v>28.11830546</v>
      </c>
      <c r="L36" s="107">
        <v>20.86624441</v>
      </c>
      <c r="M36" s="107">
        <v>20.76966723</v>
      </c>
      <c r="N36" s="107">
        <v>20.42322067</v>
      </c>
      <c r="O36" s="107">
        <v>18.36690863</v>
      </c>
      <c r="P36" s="107">
        <v>17.4115888</v>
      </c>
      <c r="Q36" s="107">
        <v>14.36290732</v>
      </c>
      <c r="R36" s="107">
        <v>12.12349349</v>
      </c>
      <c r="S36" s="107">
        <v>14.03982098</v>
      </c>
      <c r="T36" s="107">
        <v>13.28120609</v>
      </c>
      <c r="U36" s="107">
        <v>15.22817088</v>
      </c>
      <c r="V36" s="107">
        <v>16.25490428</v>
      </c>
      <c r="W36" s="107">
        <v>15.78621579</v>
      </c>
      <c r="X36" s="107">
        <v>17.16177734</v>
      </c>
      <c r="Y36" s="107">
        <v>18.47029901</v>
      </c>
      <c r="Z36" s="107">
        <v>16.96046952</v>
      </c>
      <c r="AA36" s="107">
        <v>17.62743312</v>
      </c>
      <c r="AB36" s="107">
        <v>18.00005128</v>
      </c>
      <c r="AC36" s="107">
        <v>16.58457622</v>
      </c>
      <c r="AD36" s="107">
        <v>16.70061418</v>
      </c>
      <c r="AE36" s="107">
        <v>21.65839883</v>
      </c>
      <c r="AF36" s="107">
        <v>20.54885524</v>
      </c>
      <c r="AG36" s="107">
        <v>19.71642504</v>
      </c>
      <c r="AH36" s="107">
        <v>17.73813903</v>
      </c>
      <c r="AI36" s="107">
        <v>17.94610712</v>
      </c>
      <c r="AJ36" s="107">
        <v>19.18266678</v>
      </c>
    </row>
    <row r="37" spans="1:36" ht="15" customHeight="1">
      <c r="A37" s="104"/>
      <c r="B37" s="105"/>
      <c r="C37" s="106" t="s">
        <v>53</v>
      </c>
      <c r="D37" s="107">
        <v>87.40681152</v>
      </c>
      <c r="E37" s="107">
        <v>86.7073077</v>
      </c>
      <c r="F37" s="107">
        <v>86.45248109</v>
      </c>
      <c r="G37" s="107">
        <v>86.47862354</v>
      </c>
      <c r="H37" s="107">
        <v>85.51885953</v>
      </c>
      <c r="I37" s="107">
        <v>85.24489148</v>
      </c>
      <c r="J37" s="107">
        <v>84.70493006</v>
      </c>
      <c r="K37" s="107">
        <v>84.33304622</v>
      </c>
      <c r="L37" s="107">
        <v>79.92763609</v>
      </c>
      <c r="M37" s="107">
        <v>79.5879815</v>
      </c>
      <c r="N37" s="107">
        <v>80.5666741</v>
      </c>
      <c r="O37" s="107">
        <v>79.3926185</v>
      </c>
      <c r="P37" s="107">
        <v>79.53622317</v>
      </c>
      <c r="Q37" s="107">
        <v>78.74926855</v>
      </c>
      <c r="R37" s="107">
        <v>79.62335167</v>
      </c>
      <c r="S37" s="107">
        <v>78.60683437</v>
      </c>
      <c r="T37" s="107">
        <v>79.82089292</v>
      </c>
      <c r="U37" s="107">
        <v>78.73788793</v>
      </c>
      <c r="V37" s="107">
        <v>78.92538203</v>
      </c>
      <c r="W37" s="107">
        <v>79.62213135</v>
      </c>
      <c r="X37" s="107">
        <v>80.77789257</v>
      </c>
      <c r="Y37" s="107">
        <v>80.38252207</v>
      </c>
      <c r="Z37" s="107">
        <v>79.61752615</v>
      </c>
      <c r="AA37" s="107">
        <v>80.78970253</v>
      </c>
      <c r="AB37" s="107">
        <v>80.94806858</v>
      </c>
      <c r="AC37" s="107">
        <v>81.06792099</v>
      </c>
      <c r="AD37" s="107">
        <v>81.48716872</v>
      </c>
      <c r="AE37" s="107">
        <v>81.81587239</v>
      </c>
      <c r="AF37" s="107">
        <v>82.14371339</v>
      </c>
      <c r="AG37" s="107">
        <v>81.85987763</v>
      </c>
      <c r="AH37" s="107">
        <v>82.12300983</v>
      </c>
      <c r="AI37" s="107">
        <v>82.56776068</v>
      </c>
      <c r="AJ37" s="107">
        <v>82.63220086</v>
      </c>
    </row>
    <row r="38" spans="1:36" ht="15" customHeight="1">
      <c r="A38" s="104"/>
      <c r="B38" s="105"/>
      <c r="C38" s="106" t="s">
        <v>54</v>
      </c>
      <c r="D38" s="107">
        <v>73.83972761</v>
      </c>
      <c r="E38" s="107">
        <v>73.50272439</v>
      </c>
      <c r="F38" s="107">
        <v>72.55486076</v>
      </c>
      <c r="G38" s="107">
        <v>74.40896797</v>
      </c>
      <c r="H38" s="107">
        <v>68.18402918</v>
      </c>
      <c r="I38" s="107">
        <v>68.60303077</v>
      </c>
      <c r="J38" s="107">
        <v>66.659516</v>
      </c>
      <c r="K38" s="107">
        <v>68.29045382</v>
      </c>
      <c r="L38" s="107">
        <v>66.1085513</v>
      </c>
      <c r="M38" s="107">
        <v>65.55878634</v>
      </c>
      <c r="N38" s="107">
        <v>66.32541144</v>
      </c>
      <c r="O38" s="107">
        <v>63.22312544</v>
      </c>
      <c r="P38" s="107">
        <v>63.10347555</v>
      </c>
      <c r="Q38" s="107">
        <v>62.90532602</v>
      </c>
      <c r="R38" s="107">
        <v>68.36277274</v>
      </c>
      <c r="S38" s="107">
        <v>59.27676092</v>
      </c>
      <c r="T38" s="107">
        <v>62.79983933</v>
      </c>
      <c r="U38" s="107">
        <v>61.56653551</v>
      </c>
      <c r="V38" s="107">
        <v>61.46456898</v>
      </c>
      <c r="W38" s="107">
        <v>59.74155964</v>
      </c>
      <c r="X38" s="107">
        <v>63.76009624</v>
      </c>
      <c r="Y38" s="107">
        <v>62.6519726</v>
      </c>
      <c r="Z38" s="107">
        <v>61.25069435</v>
      </c>
      <c r="AA38" s="107">
        <v>64.9577517</v>
      </c>
      <c r="AB38" s="107">
        <v>64.30460117</v>
      </c>
      <c r="AC38" s="107">
        <v>65.91140278</v>
      </c>
      <c r="AD38" s="107">
        <v>70.77414565</v>
      </c>
      <c r="AE38" s="107">
        <v>67.5286665</v>
      </c>
      <c r="AF38" s="107">
        <v>72.26653937</v>
      </c>
      <c r="AG38" s="107">
        <v>71.44617985</v>
      </c>
      <c r="AH38" s="107">
        <v>75.37977844</v>
      </c>
      <c r="AI38" s="107">
        <v>73.90125554</v>
      </c>
      <c r="AJ38" s="107">
        <v>75.69201747</v>
      </c>
    </row>
    <row r="39" spans="1:36" ht="15" customHeight="1">
      <c r="A39" s="104"/>
      <c r="B39" s="105" t="s">
        <v>783</v>
      </c>
      <c r="C39" s="106"/>
      <c r="D39" s="107">
        <v>89.24080678</v>
      </c>
      <c r="E39" s="107">
        <v>88.22167357</v>
      </c>
      <c r="F39" s="107">
        <v>89.1496989</v>
      </c>
      <c r="G39" s="107">
        <v>89.13811172</v>
      </c>
      <c r="H39" s="107">
        <v>88.37221204</v>
      </c>
      <c r="I39" s="107">
        <v>88.61402609</v>
      </c>
      <c r="J39" s="107">
        <v>87.45890554</v>
      </c>
      <c r="K39" s="107">
        <v>87.5001069</v>
      </c>
      <c r="L39" s="107">
        <v>82.80892338</v>
      </c>
      <c r="M39" s="107">
        <v>83.10613859</v>
      </c>
      <c r="N39" s="107">
        <v>83.62073836</v>
      </c>
      <c r="O39" s="107">
        <v>83.14399688</v>
      </c>
      <c r="P39" s="107">
        <v>82.55245754</v>
      </c>
      <c r="Q39" s="107">
        <v>82.27388168</v>
      </c>
      <c r="R39" s="107">
        <v>83.32823327</v>
      </c>
      <c r="S39" s="107">
        <v>83.9252306</v>
      </c>
      <c r="T39" s="107">
        <v>84.22752355</v>
      </c>
      <c r="U39" s="107">
        <v>83.69593008</v>
      </c>
      <c r="V39" s="107">
        <v>83.10096513</v>
      </c>
      <c r="W39" s="107">
        <v>84.85818724</v>
      </c>
      <c r="X39" s="107">
        <v>85.44919771</v>
      </c>
      <c r="Y39" s="107">
        <v>85.80153209</v>
      </c>
      <c r="Z39" s="107">
        <v>84.71438345</v>
      </c>
      <c r="AA39" s="107">
        <v>87.38601255</v>
      </c>
      <c r="AB39" s="107">
        <v>87.77500966</v>
      </c>
      <c r="AC39" s="107">
        <v>87.60792939</v>
      </c>
      <c r="AD39" s="107">
        <v>88.09538614</v>
      </c>
      <c r="AE39" s="107">
        <v>88.06240844</v>
      </c>
      <c r="AF39" s="107">
        <v>88.90137339</v>
      </c>
      <c r="AG39" s="107">
        <v>87.89149234</v>
      </c>
      <c r="AH39" s="107">
        <v>88.10013783</v>
      </c>
      <c r="AI39" s="107">
        <v>88.14890924</v>
      </c>
      <c r="AJ39" s="107">
        <v>89.03723522</v>
      </c>
    </row>
    <row r="40" spans="1:36" ht="15" customHeight="1">
      <c r="A40" s="104"/>
      <c r="B40" s="105"/>
      <c r="C40" s="106" t="s">
        <v>52</v>
      </c>
      <c r="D40" s="107">
        <v>41.76305156</v>
      </c>
      <c r="E40" s="107">
        <v>28.41315369</v>
      </c>
      <c r="F40" s="107">
        <v>31.78884051</v>
      </c>
      <c r="G40" s="107">
        <v>31.30890496</v>
      </c>
      <c r="H40" s="107">
        <v>24.49595647</v>
      </c>
      <c r="I40" s="107">
        <v>27.46982163</v>
      </c>
      <c r="J40" s="107">
        <v>23.51310663</v>
      </c>
      <c r="K40" s="107">
        <v>18.41454778</v>
      </c>
      <c r="L40" s="107">
        <v>17.79221901</v>
      </c>
      <c r="M40" s="107">
        <v>12.50578027</v>
      </c>
      <c r="N40" s="107">
        <v>18.96994802</v>
      </c>
      <c r="O40" s="107">
        <v>11.2655866</v>
      </c>
      <c r="P40" s="107">
        <v>11.64865919</v>
      </c>
      <c r="Q40" s="107">
        <v>12.06767039</v>
      </c>
      <c r="R40" s="107">
        <v>9.37310495</v>
      </c>
      <c r="S40" s="107">
        <v>12.32384715</v>
      </c>
      <c r="T40" s="107">
        <v>11.8733373</v>
      </c>
      <c r="U40" s="107">
        <v>13.34216853</v>
      </c>
      <c r="V40" s="107">
        <v>7.95390764</v>
      </c>
      <c r="W40" s="107">
        <v>9.78982491</v>
      </c>
      <c r="X40" s="107">
        <v>27.85159875</v>
      </c>
      <c r="Y40" s="107">
        <v>27.47027391</v>
      </c>
      <c r="Z40" s="107">
        <v>19.80681926</v>
      </c>
      <c r="AA40" s="107">
        <v>17.33616525</v>
      </c>
      <c r="AB40" s="107">
        <v>21.34264266</v>
      </c>
      <c r="AC40" s="107">
        <v>22.6078588</v>
      </c>
      <c r="AD40" s="107">
        <v>21.33406221</v>
      </c>
      <c r="AE40" s="107">
        <v>30.31772946</v>
      </c>
      <c r="AF40" s="107">
        <v>26.6789216</v>
      </c>
      <c r="AG40" s="107">
        <v>20.58814098</v>
      </c>
      <c r="AH40" s="107">
        <v>21.07976368</v>
      </c>
      <c r="AI40" s="107">
        <v>20.71398523</v>
      </c>
      <c r="AJ40" s="107">
        <v>29.09437018</v>
      </c>
    </row>
    <row r="41" spans="1:36" ht="15" customHeight="1">
      <c r="A41" s="104"/>
      <c r="B41" s="105"/>
      <c r="C41" s="106" t="s">
        <v>53</v>
      </c>
      <c r="D41" s="107">
        <v>90.80226536</v>
      </c>
      <c r="E41" s="107">
        <v>90.40713324</v>
      </c>
      <c r="F41" s="107">
        <v>90.81819327</v>
      </c>
      <c r="G41" s="107">
        <v>90.69527528</v>
      </c>
      <c r="H41" s="107">
        <v>90.07135498</v>
      </c>
      <c r="I41" s="107">
        <v>90.34276366</v>
      </c>
      <c r="J41" s="107">
        <v>89.36024852</v>
      </c>
      <c r="K41" s="107">
        <v>89.41839242</v>
      </c>
      <c r="L41" s="107">
        <v>85.27201381</v>
      </c>
      <c r="M41" s="107">
        <v>85.80632511</v>
      </c>
      <c r="N41" s="107">
        <v>85.84668993</v>
      </c>
      <c r="O41" s="107">
        <v>85.61282751</v>
      </c>
      <c r="P41" s="107">
        <v>85.04405651</v>
      </c>
      <c r="Q41" s="107">
        <v>84.77607837</v>
      </c>
      <c r="R41" s="107">
        <v>85.54108352</v>
      </c>
      <c r="S41" s="107">
        <v>86.26074292</v>
      </c>
      <c r="T41" s="107">
        <v>86.381222</v>
      </c>
      <c r="U41" s="107">
        <v>86.1456213</v>
      </c>
      <c r="V41" s="107">
        <v>85.80931961</v>
      </c>
      <c r="W41" s="107">
        <v>87.447333</v>
      </c>
      <c r="X41" s="107">
        <v>87.27314213</v>
      </c>
      <c r="Y41" s="107">
        <v>88.03940195</v>
      </c>
      <c r="Z41" s="107">
        <v>86.77008481</v>
      </c>
      <c r="AA41" s="107">
        <v>89.4584984</v>
      </c>
      <c r="AB41" s="107">
        <v>89.49403087</v>
      </c>
      <c r="AC41" s="107">
        <v>89.22342676</v>
      </c>
      <c r="AD41" s="107">
        <v>89.57490542</v>
      </c>
      <c r="AE41" s="107">
        <v>89.64836366</v>
      </c>
      <c r="AF41" s="107">
        <v>90.51895938</v>
      </c>
      <c r="AG41" s="107">
        <v>89.74896441</v>
      </c>
      <c r="AH41" s="107">
        <v>89.70986339</v>
      </c>
      <c r="AI41" s="107">
        <v>89.56816075</v>
      </c>
      <c r="AJ41" s="107">
        <v>90.37669557</v>
      </c>
    </row>
    <row r="42" spans="1:36" ht="15" customHeight="1">
      <c r="A42" s="104"/>
      <c r="B42" s="105"/>
      <c r="C42" s="106" t="s">
        <v>54</v>
      </c>
      <c r="D42" s="107">
        <v>78.80097005</v>
      </c>
      <c r="E42" s="107">
        <v>74.02490795</v>
      </c>
      <c r="F42" s="107">
        <v>73.8993804</v>
      </c>
      <c r="G42" s="107">
        <v>75.62750212</v>
      </c>
      <c r="H42" s="107">
        <v>69.93406635</v>
      </c>
      <c r="I42" s="107">
        <v>68.27069052</v>
      </c>
      <c r="J42" s="107">
        <v>69.39859117</v>
      </c>
      <c r="K42" s="107">
        <v>71.77851054</v>
      </c>
      <c r="L42" s="107">
        <v>64.79220684</v>
      </c>
      <c r="M42" s="107">
        <v>62.98056677</v>
      </c>
      <c r="N42" s="107">
        <v>66.59124786</v>
      </c>
      <c r="O42" s="107">
        <v>66.40180316</v>
      </c>
      <c r="P42" s="107">
        <v>63.6907925</v>
      </c>
      <c r="Q42" s="107">
        <v>68.13002613</v>
      </c>
      <c r="R42" s="107">
        <v>68.29667053</v>
      </c>
      <c r="S42" s="107">
        <v>59.66472971</v>
      </c>
      <c r="T42" s="107">
        <v>68.51239928</v>
      </c>
      <c r="U42" s="107">
        <v>68.03779997</v>
      </c>
      <c r="V42" s="107">
        <v>59.01388025</v>
      </c>
      <c r="W42" s="107">
        <v>61.84086737</v>
      </c>
      <c r="X42" s="107">
        <v>71.20786497</v>
      </c>
      <c r="Y42" s="107">
        <v>62.92686596</v>
      </c>
      <c r="Z42" s="107">
        <v>67.13060553</v>
      </c>
      <c r="AA42" s="107">
        <v>66.52422961</v>
      </c>
      <c r="AB42" s="107">
        <v>67.61301681</v>
      </c>
      <c r="AC42" s="107">
        <v>73.33803428</v>
      </c>
      <c r="AD42" s="107">
        <v>72.07560485</v>
      </c>
      <c r="AE42" s="107">
        <v>72.77198316</v>
      </c>
      <c r="AF42" s="107">
        <v>73.68617267</v>
      </c>
      <c r="AG42" s="107">
        <v>73.06180289</v>
      </c>
      <c r="AH42" s="107">
        <v>76.54809793</v>
      </c>
      <c r="AI42" s="107">
        <v>73.88814375</v>
      </c>
      <c r="AJ42" s="107">
        <v>77.5361217</v>
      </c>
    </row>
    <row r="43" spans="1:36" ht="15" customHeight="1">
      <c r="A43" s="104"/>
      <c r="B43" s="105" t="s">
        <v>140</v>
      </c>
      <c r="C43" s="106"/>
      <c r="D43" s="107">
        <v>83.67211217</v>
      </c>
      <c r="E43" s="107">
        <v>82.97510906</v>
      </c>
      <c r="F43" s="107">
        <v>82.57124844</v>
      </c>
      <c r="G43" s="107">
        <v>82.85954477</v>
      </c>
      <c r="H43" s="107">
        <v>81.39074014</v>
      </c>
      <c r="I43" s="107">
        <v>80.98945367</v>
      </c>
      <c r="J43" s="107">
        <v>80.7847701</v>
      </c>
      <c r="K43" s="107">
        <v>80.14445588</v>
      </c>
      <c r="L43" s="107">
        <v>75.47906325</v>
      </c>
      <c r="M43" s="107">
        <v>74.83354894</v>
      </c>
      <c r="N43" s="107">
        <v>75.98326369</v>
      </c>
      <c r="O43" s="107">
        <v>74.7635503</v>
      </c>
      <c r="P43" s="107">
        <v>75.33724064</v>
      </c>
      <c r="Q43" s="107">
        <v>74.41879642</v>
      </c>
      <c r="R43" s="107">
        <v>74.98604078</v>
      </c>
      <c r="S43" s="107">
        <v>73.34816107</v>
      </c>
      <c r="T43" s="107">
        <v>74.88515077</v>
      </c>
      <c r="U43" s="107">
        <v>73.57018301</v>
      </c>
      <c r="V43" s="107">
        <v>74.19247578</v>
      </c>
      <c r="W43" s="107">
        <v>74.42208965</v>
      </c>
      <c r="X43" s="107">
        <v>75.84565152</v>
      </c>
      <c r="Y43" s="107">
        <v>75.16397323</v>
      </c>
      <c r="Z43" s="107">
        <v>74.95091469</v>
      </c>
      <c r="AA43" s="107">
        <v>75.30108527</v>
      </c>
      <c r="AB43" s="107">
        <v>75.65507673</v>
      </c>
      <c r="AC43" s="107">
        <v>75.65507197</v>
      </c>
      <c r="AD43" s="107">
        <v>76.41308091</v>
      </c>
      <c r="AE43" s="107">
        <v>76.62337341</v>
      </c>
      <c r="AF43" s="107">
        <v>77.12791028</v>
      </c>
      <c r="AG43" s="107">
        <v>77.02788886</v>
      </c>
      <c r="AH43" s="107">
        <v>77.44275978</v>
      </c>
      <c r="AI43" s="107">
        <v>78.32300364</v>
      </c>
      <c r="AJ43" s="107">
        <v>78.28964043</v>
      </c>
    </row>
    <row r="44" spans="1:36" ht="15" customHeight="1">
      <c r="A44" s="104"/>
      <c r="B44" s="105"/>
      <c r="C44" s="106" t="s">
        <v>52</v>
      </c>
      <c r="D44" s="107">
        <v>47.83345365</v>
      </c>
      <c r="E44" s="107">
        <v>44.16264467</v>
      </c>
      <c r="F44" s="107">
        <v>38.56704275</v>
      </c>
      <c r="G44" s="107">
        <v>36.14823712</v>
      </c>
      <c r="H44" s="107">
        <v>30.0380378</v>
      </c>
      <c r="I44" s="107">
        <v>31.25289024</v>
      </c>
      <c r="J44" s="107">
        <v>31.77090183</v>
      </c>
      <c r="K44" s="107">
        <v>29.77017941</v>
      </c>
      <c r="L44" s="107">
        <v>21.26971798</v>
      </c>
      <c r="M44" s="107">
        <v>21.81422786</v>
      </c>
      <c r="N44" s="107">
        <v>20.58340113</v>
      </c>
      <c r="O44" s="107">
        <v>19.22581247</v>
      </c>
      <c r="P44" s="107">
        <v>18.20399959</v>
      </c>
      <c r="Q44" s="107">
        <v>14.73929652</v>
      </c>
      <c r="R44" s="107">
        <v>12.46105815</v>
      </c>
      <c r="S44" s="107">
        <v>14.19537068</v>
      </c>
      <c r="T44" s="107">
        <v>13.41026799</v>
      </c>
      <c r="U44" s="107">
        <v>15.41116673</v>
      </c>
      <c r="V44" s="107">
        <v>17.01954239</v>
      </c>
      <c r="W44" s="107">
        <v>16.26340732</v>
      </c>
      <c r="X44" s="107">
        <v>16.2411366</v>
      </c>
      <c r="Y44" s="107">
        <v>17.76471633</v>
      </c>
      <c r="Z44" s="107">
        <v>16.71097165</v>
      </c>
      <c r="AA44" s="107">
        <v>17.66354971</v>
      </c>
      <c r="AB44" s="107">
        <v>17.61836379</v>
      </c>
      <c r="AC44" s="107">
        <v>15.82585355</v>
      </c>
      <c r="AD44" s="107">
        <v>16.22454389</v>
      </c>
      <c r="AE44" s="107">
        <v>20.60298406</v>
      </c>
      <c r="AF44" s="107">
        <v>19.83757049</v>
      </c>
      <c r="AG44" s="107">
        <v>19.59554977</v>
      </c>
      <c r="AH44" s="107">
        <v>17.23631013</v>
      </c>
      <c r="AI44" s="107">
        <v>17.63837896</v>
      </c>
      <c r="AJ44" s="107">
        <v>17.93924744</v>
      </c>
    </row>
    <row r="45" spans="1:36" ht="15" customHeight="1">
      <c r="A45" s="104"/>
      <c r="B45" s="105"/>
      <c r="C45" s="106" t="s">
        <v>53</v>
      </c>
      <c r="D45" s="107">
        <v>86.19776273</v>
      </c>
      <c r="E45" s="107">
        <v>85.40408272</v>
      </c>
      <c r="F45" s="107">
        <v>84.91342101</v>
      </c>
      <c r="G45" s="107">
        <v>84.98959967</v>
      </c>
      <c r="H45" s="107">
        <v>83.87996192</v>
      </c>
      <c r="I45" s="107">
        <v>83.42875611</v>
      </c>
      <c r="J45" s="107">
        <v>83.11198795</v>
      </c>
      <c r="K45" s="107">
        <v>82.56483524</v>
      </c>
      <c r="L45" s="107">
        <v>78.6149994</v>
      </c>
      <c r="M45" s="107">
        <v>78.07753407</v>
      </c>
      <c r="N45" s="107">
        <v>79.28335974</v>
      </c>
      <c r="O45" s="107">
        <v>77.91831819</v>
      </c>
      <c r="P45" s="107">
        <v>78.21781043</v>
      </c>
      <c r="Q45" s="107">
        <v>77.30233694</v>
      </c>
      <c r="R45" s="107">
        <v>78.17219269</v>
      </c>
      <c r="S45" s="107">
        <v>76.88207114</v>
      </c>
      <c r="T45" s="107">
        <v>78.4387486</v>
      </c>
      <c r="U45" s="107">
        <v>77.22496944</v>
      </c>
      <c r="V45" s="107">
        <v>77.58049979</v>
      </c>
      <c r="W45" s="107">
        <v>78.14673451</v>
      </c>
      <c r="X45" s="107">
        <v>79.46857257</v>
      </c>
      <c r="Y45" s="107">
        <v>78.92554556</v>
      </c>
      <c r="Z45" s="107">
        <v>78.24321915</v>
      </c>
      <c r="AA45" s="107">
        <v>78.22544901</v>
      </c>
      <c r="AB45" s="107">
        <v>78.38496673</v>
      </c>
      <c r="AC45" s="107">
        <v>78.55455338</v>
      </c>
      <c r="AD45" s="107">
        <v>79.01222782</v>
      </c>
      <c r="AE45" s="107">
        <v>79.37528806</v>
      </c>
      <c r="AF45" s="107">
        <v>79.55325175</v>
      </c>
      <c r="AG45" s="107">
        <v>79.40970941</v>
      </c>
      <c r="AH45" s="107">
        <v>79.60330487</v>
      </c>
      <c r="AI45" s="107">
        <v>80.27368528</v>
      </c>
      <c r="AJ45" s="107">
        <v>80.17642185</v>
      </c>
    </row>
    <row r="46" spans="1:36" ht="15" customHeight="1">
      <c r="A46" s="104"/>
      <c r="B46" s="105"/>
      <c r="C46" s="106" t="s">
        <v>54</v>
      </c>
      <c r="D46" s="107">
        <v>71.43067358</v>
      </c>
      <c r="E46" s="107">
        <v>73.26700289</v>
      </c>
      <c r="F46" s="107">
        <v>72.01468457</v>
      </c>
      <c r="G46" s="107">
        <v>73.87915938</v>
      </c>
      <c r="H46" s="107">
        <v>67.47045835</v>
      </c>
      <c r="I46" s="107">
        <v>68.75766292</v>
      </c>
      <c r="J46" s="107">
        <v>65.25334901</v>
      </c>
      <c r="K46" s="107">
        <v>66.42407008</v>
      </c>
      <c r="L46" s="107">
        <v>66.59859557</v>
      </c>
      <c r="M46" s="107">
        <v>66.3887697</v>
      </c>
      <c r="N46" s="107">
        <v>66.22649434</v>
      </c>
      <c r="O46" s="107">
        <v>62.08949208</v>
      </c>
      <c r="P46" s="107">
        <v>62.87803453</v>
      </c>
      <c r="Q46" s="107">
        <v>61.1700365</v>
      </c>
      <c r="R46" s="107">
        <v>68.38353022</v>
      </c>
      <c r="S46" s="107">
        <v>59.15459249</v>
      </c>
      <c r="T46" s="107">
        <v>61.16762578</v>
      </c>
      <c r="U46" s="107">
        <v>59.50342686</v>
      </c>
      <c r="V46" s="107">
        <v>62.18065661</v>
      </c>
      <c r="W46" s="107">
        <v>59.19886536</v>
      </c>
      <c r="X46" s="107">
        <v>61.57801369</v>
      </c>
      <c r="Y46" s="107">
        <v>62.57575728</v>
      </c>
      <c r="Z46" s="107">
        <v>59.73581538</v>
      </c>
      <c r="AA46" s="107">
        <v>64.32581738</v>
      </c>
      <c r="AB46" s="107">
        <v>63.08942004</v>
      </c>
      <c r="AC46" s="107">
        <v>63.28658832</v>
      </c>
      <c r="AD46" s="107">
        <v>70.27141969</v>
      </c>
      <c r="AE46" s="107">
        <v>65.46504081</v>
      </c>
      <c r="AF46" s="107">
        <v>71.63430158</v>
      </c>
      <c r="AG46" s="107">
        <v>70.73537374</v>
      </c>
      <c r="AH46" s="107">
        <v>74.86261675</v>
      </c>
      <c r="AI46" s="107">
        <v>73.90695686</v>
      </c>
      <c r="AJ46" s="107">
        <v>74.94184972</v>
      </c>
    </row>
    <row r="47" spans="1:36" ht="15" customHeight="1">
      <c r="A47" s="108" t="s">
        <v>84</v>
      </c>
      <c r="B47" s="108"/>
      <c r="C47" s="109"/>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row>
    <row r="48" spans="1:36" ht="15" customHeight="1">
      <c r="A48" s="104"/>
      <c r="B48" s="105" t="s">
        <v>139</v>
      </c>
      <c r="C48" s="106"/>
      <c r="D48" s="110">
        <v>101.96649251</v>
      </c>
      <c r="E48" s="110">
        <v>104.88910161</v>
      </c>
      <c r="F48" s="110">
        <v>105.4402234</v>
      </c>
      <c r="G48" s="110">
        <v>104.37750847</v>
      </c>
      <c r="H48" s="110">
        <v>105.90715414</v>
      </c>
      <c r="I48" s="110">
        <v>109.25673948</v>
      </c>
      <c r="J48" s="110">
        <v>111.68798658</v>
      </c>
      <c r="K48" s="110">
        <v>113.6659678</v>
      </c>
      <c r="L48" s="110">
        <v>109.34530182</v>
      </c>
      <c r="M48" s="110">
        <v>111.18508797</v>
      </c>
      <c r="N48" s="110">
        <v>112.62484251</v>
      </c>
      <c r="O48" s="110">
        <v>112.7466964</v>
      </c>
      <c r="P48" s="110">
        <v>113.10391644</v>
      </c>
      <c r="Q48" s="110">
        <v>113.124289</v>
      </c>
      <c r="R48" s="110">
        <v>115.12200135</v>
      </c>
      <c r="S48" s="110">
        <v>117.07558706</v>
      </c>
      <c r="T48" s="110">
        <v>119.16353138</v>
      </c>
      <c r="U48" s="110">
        <v>121.31282668</v>
      </c>
      <c r="V48" s="110">
        <v>122.99348398</v>
      </c>
      <c r="W48" s="110">
        <v>124.86188913</v>
      </c>
      <c r="X48" s="110">
        <v>127.63001763</v>
      </c>
      <c r="Y48" s="110">
        <v>128.45749079</v>
      </c>
      <c r="Z48" s="110">
        <v>130.59181887</v>
      </c>
      <c r="AA48" s="110">
        <v>136.45173679</v>
      </c>
      <c r="AB48" s="110">
        <v>135.99374632</v>
      </c>
      <c r="AC48" s="110">
        <v>137.00973193</v>
      </c>
      <c r="AD48" s="110">
        <v>138.8819729</v>
      </c>
      <c r="AE48" s="110">
        <v>140.99329092</v>
      </c>
      <c r="AF48" s="110">
        <v>142.12843847</v>
      </c>
      <c r="AG48" s="110">
        <v>142.22175051</v>
      </c>
      <c r="AH48" s="110">
        <v>138.62695018</v>
      </c>
      <c r="AI48" s="110">
        <v>137.75479331</v>
      </c>
      <c r="AJ48" s="110">
        <v>139.06183609</v>
      </c>
    </row>
    <row r="49" spans="1:36" ht="15" customHeight="1">
      <c r="A49" s="104"/>
      <c r="B49" s="105"/>
      <c r="C49" s="106" t="s">
        <v>52</v>
      </c>
      <c r="D49" s="110">
        <v>15.00032466</v>
      </c>
      <c r="E49" s="110">
        <v>14.38266634</v>
      </c>
      <c r="F49" s="110">
        <v>13.74606252</v>
      </c>
      <c r="G49" s="110">
        <v>12.62454972</v>
      </c>
      <c r="H49" s="110">
        <v>12.19569664</v>
      </c>
      <c r="I49" s="110">
        <v>12.67772604</v>
      </c>
      <c r="J49" s="110">
        <v>12.5294764</v>
      </c>
      <c r="K49" s="110">
        <v>12.53733394</v>
      </c>
      <c r="L49" s="110">
        <v>12.67582896</v>
      </c>
      <c r="M49" s="110">
        <v>12.38341798</v>
      </c>
      <c r="N49" s="110">
        <v>12.16961874</v>
      </c>
      <c r="O49" s="110">
        <v>11.49149964</v>
      </c>
      <c r="P49" s="110">
        <v>10.42854922</v>
      </c>
      <c r="Q49" s="110">
        <v>10.27088207</v>
      </c>
      <c r="R49" s="110">
        <v>10.75320622</v>
      </c>
      <c r="S49" s="110">
        <v>10.94011433</v>
      </c>
      <c r="T49" s="110">
        <v>11.42020309</v>
      </c>
      <c r="U49" s="110">
        <v>11.80442315</v>
      </c>
      <c r="V49" s="110">
        <v>11.99411401</v>
      </c>
      <c r="W49" s="110">
        <v>12.0951676</v>
      </c>
      <c r="X49" s="110">
        <v>12.68933475</v>
      </c>
      <c r="Y49" s="110">
        <v>12.50928943</v>
      </c>
      <c r="Z49" s="110">
        <v>11.80831354</v>
      </c>
      <c r="AA49" s="110">
        <v>10.99014477</v>
      </c>
      <c r="AB49" s="110">
        <v>10.46594418</v>
      </c>
      <c r="AC49" s="110">
        <v>10.55689569</v>
      </c>
      <c r="AD49" s="110">
        <v>10.38070543</v>
      </c>
      <c r="AE49" s="110">
        <v>10.41315976</v>
      </c>
      <c r="AF49" s="110">
        <v>10.20930378</v>
      </c>
      <c r="AG49" s="110">
        <v>9.66349803</v>
      </c>
      <c r="AH49" s="110">
        <v>8.71077357</v>
      </c>
      <c r="AI49" s="110">
        <v>7.8938297</v>
      </c>
      <c r="AJ49" s="110">
        <v>8.08532247</v>
      </c>
    </row>
    <row r="50" spans="1:36" ht="15" customHeight="1">
      <c r="A50" s="104"/>
      <c r="B50" s="105"/>
      <c r="C50" s="106" t="s">
        <v>53</v>
      </c>
      <c r="D50" s="110">
        <v>83.85273357</v>
      </c>
      <c r="E50" s="110">
        <v>87.37973415</v>
      </c>
      <c r="F50" s="110">
        <v>88.61461393</v>
      </c>
      <c r="G50" s="110">
        <v>88.80777855</v>
      </c>
      <c r="H50" s="110">
        <v>90.79090355</v>
      </c>
      <c r="I50" s="110">
        <v>93.53803897</v>
      </c>
      <c r="J50" s="110">
        <v>96.15940931</v>
      </c>
      <c r="K50" s="110">
        <v>98.09629995</v>
      </c>
      <c r="L50" s="110">
        <v>93.67351809</v>
      </c>
      <c r="M50" s="110">
        <v>95.62963061</v>
      </c>
      <c r="N50" s="110">
        <v>97.09065932</v>
      </c>
      <c r="O50" s="110">
        <v>97.88724586</v>
      </c>
      <c r="P50" s="110">
        <v>99.44087039</v>
      </c>
      <c r="Q50" s="110">
        <v>99.81752899</v>
      </c>
      <c r="R50" s="110">
        <v>101.19012549</v>
      </c>
      <c r="S50" s="110">
        <v>102.88972575</v>
      </c>
      <c r="T50" s="110">
        <v>104.33689638</v>
      </c>
      <c r="U50" s="110">
        <v>106.17439246</v>
      </c>
      <c r="V50" s="110">
        <v>107.6106449</v>
      </c>
      <c r="W50" s="110">
        <v>109.22301198</v>
      </c>
      <c r="X50" s="110">
        <v>111.11024251</v>
      </c>
      <c r="Y50" s="110">
        <v>112.17843008</v>
      </c>
      <c r="Z50" s="110">
        <v>114.74579469</v>
      </c>
      <c r="AA50" s="110">
        <v>121.04179228</v>
      </c>
      <c r="AB50" s="110">
        <v>120.87977398</v>
      </c>
      <c r="AC50" s="110">
        <v>121.60397049</v>
      </c>
      <c r="AD50" s="110">
        <v>123.64125957</v>
      </c>
      <c r="AE50" s="110">
        <v>125.42465263</v>
      </c>
      <c r="AF50" s="110">
        <v>126.34203208</v>
      </c>
      <c r="AG50" s="110">
        <v>126.62717635</v>
      </c>
      <c r="AH50" s="110">
        <v>123.99225387</v>
      </c>
      <c r="AI50" s="110">
        <v>123.66415227</v>
      </c>
      <c r="AJ50" s="110">
        <v>124.26984803</v>
      </c>
    </row>
    <row r="51" spans="1:36" ht="15" customHeight="1">
      <c r="A51" s="104"/>
      <c r="B51" s="105"/>
      <c r="C51" s="106" t="s">
        <v>54</v>
      </c>
      <c r="D51" s="110">
        <v>3.11343428</v>
      </c>
      <c r="E51" s="110">
        <v>3.12670112</v>
      </c>
      <c r="F51" s="110">
        <v>3.07954695</v>
      </c>
      <c r="G51" s="110">
        <v>2.9451802</v>
      </c>
      <c r="H51" s="110">
        <v>2.92055395</v>
      </c>
      <c r="I51" s="110">
        <v>3.04097447</v>
      </c>
      <c r="J51" s="110">
        <v>2.99910087</v>
      </c>
      <c r="K51" s="110">
        <v>3.03233391</v>
      </c>
      <c r="L51" s="110">
        <v>2.99595477</v>
      </c>
      <c r="M51" s="110">
        <v>3.17203938</v>
      </c>
      <c r="N51" s="110">
        <v>3.36456445</v>
      </c>
      <c r="O51" s="110">
        <v>3.3679509</v>
      </c>
      <c r="P51" s="110">
        <v>3.23449683</v>
      </c>
      <c r="Q51" s="110">
        <v>3.03587794</v>
      </c>
      <c r="R51" s="110">
        <v>3.17866964</v>
      </c>
      <c r="S51" s="110">
        <v>3.24574698</v>
      </c>
      <c r="T51" s="110">
        <v>3.40643191</v>
      </c>
      <c r="U51" s="110">
        <v>3.33401107</v>
      </c>
      <c r="V51" s="110">
        <v>3.38872507</v>
      </c>
      <c r="W51" s="110">
        <v>3.54370955</v>
      </c>
      <c r="X51" s="110">
        <v>3.83044037</v>
      </c>
      <c r="Y51" s="110">
        <v>3.76977128</v>
      </c>
      <c r="Z51" s="110">
        <v>4.03771064</v>
      </c>
      <c r="AA51" s="110">
        <v>4.41979974</v>
      </c>
      <c r="AB51" s="110">
        <v>4.64802816</v>
      </c>
      <c r="AC51" s="110">
        <v>4.84886575</v>
      </c>
      <c r="AD51" s="110">
        <v>4.8600079</v>
      </c>
      <c r="AE51" s="110">
        <v>5.15547853</v>
      </c>
      <c r="AF51" s="110">
        <v>5.57710261</v>
      </c>
      <c r="AG51" s="110">
        <v>5.93107613</v>
      </c>
      <c r="AH51" s="110">
        <v>5.92392274</v>
      </c>
      <c r="AI51" s="110">
        <v>6.19681134</v>
      </c>
      <c r="AJ51" s="110">
        <v>6.70666559</v>
      </c>
    </row>
    <row r="52" spans="1:36" ht="15" customHeight="1">
      <c r="A52" s="104"/>
      <c r="B52" s="105" t="s">
        <v>783</v>
      </c>
      <c r="C52" s="106"/>
      <c r="D52" s="110">
        <v>18.37613619</v>
      </c>
      <c r="E52" s="110">
        <v>18.7605004</v>
      </c>
      <c r="F52" s="110">
        <v>18.28717221</v>
      </c>
      <c r="G52" s="110">
        <v>17.82840932</v>
      </c>
      <c r="H52" s="110">
        <v>18.42638399</v>
      </c>
      <c r="I52" s="110">
        <v>18.45371825</v>
      </c>
      <c r="J52" s="110">
        <v>18.51660023</v>
      </c>
      <c r="K52" s="110">
        <v>18.7644612</v>
      </c>
      <c r="L52" s="110">
        <v>12.99047107</v>
      </c>
      <c r="M52" s="110">
        <v>13.31905395</v>
      </c>
      <c r="N52" s="110">
        <v>13.67709012</v>
      </c>
      <c r="O52" s="110">
        <v>13.65979466</v>
      </c>
      <c r="P52" s="110">
        <v>13.92633969</v>
      </c>
      <c r="Q52" s="110">
        <v>14.15718158</v>
      </c>
      <c r="R52" s="110">
        <v>14.71923312</v>
      </c>
      <c r="S52" s="110">
        <v>14.06147013</v>
      </c>
      <c r="T52" s="110">
        <v>13.60578465</v>
      </c>
      <c r="U52" s="110">
        <v>13.89827353</v>
      </c>
      <c r="V52" s="110">
        <v>13.77233884</v>
      </c>
      <c r="W52" s="110">
        <v>13.72754563</v>
      </c>
      <c r="X52" s="110">
        <v>14.68743743</v>
      </c>
      <c r="Y52" s="110">
        <v>14.27750148</v>
      </c>
      <c r="Z52" s="110">
        <v>14.67999266</v>
      </c>
      <c r="AA52" s="110">
        <v>21.53331178</v>
      </c>
      <c r="AB52" s="110">
        <v>21.45135442</v>
      </c>
      <c r="AC52" s="110">
        <v>21.940511</v>
      </c>
      <c r="AD52" s="110">
        <v>21.77851073</v>
      </c>
      <c r="AE52" s="110">
        <v>22.21873675</v>
      </c>
      <c r="AF52" s="110">
        <v>22.90232026</v>
      </c>
      <c r="AG52" s="110">
        <v>22.61067484</v>
      </c>
      <c r="AH52" s="110">
        <v>23.13731558</v>
      </c>
      <c r="AI52" s="110">
        <v>22.8226207</v>
      </c>
      <c r="AJ52" s="110">
        <v>22.18007807</v>
      </c>
    </row>
    <row r="53" spans="1:36" ht="15" customHeight="1">
      <c r="A53" s="104"/>
      <c r="B53" s="105"/>
      <c r="C53" s="106" t="s">
        <v>52</v>
      </c>
      <c r="D53" s="110">
        <v>1.47533175</v>
      </c>
      <c r="E53" s="110">
        <v>1.43788595</v>
      </c>
      <c r="F53" s="110">
        <v>1.25216934</v>
      </c>
      <c r="G53" s="110">
        <v>1.07866555</v>
      </c>
      <c r="H53" s="110">
        <v>1.10901262</v>
      </c>
      <c r="I53" s="110">
        <v>0.97934712</v>
      </c>
      <c r="J53" s="110">
        <v>1.05726196</v>
      </c>
      <c r="K53" s="110">
        <v>1.01085033</v>
      </c>
      <c r="L53" s="110">
        <v>0.70366299</v>
      </c>
      <c r="M53" s="110">
        <v>0.70600937</v>
      </c>
      <c r="N53" s="110">
        <v>0.72439701</v>
      </c>
      <c r="O53" s="110">
        <v>0.68212795</v>
      </c>
      <c r="P53" s="110">
        <v>0.64937634</v>
      </c>
      <c r="Q53" s="110">
        <v>0.70365616</v>
      </c>
      <c r="R53" s="110">
        <v>0.77903623</v>
      </c>
      <c r="S53" s="110">
        <v>0.57244438</v>
      </c>
      <c r="T53" s="110">
        <v>0.60797885</v>
      </c>
      <c r="U53" s="110">
        <v>0.68272139</v>
      </c>
      <c r="V53" s="110">
        <v>0.62923004</v>
      </c>
      <c r="W53" s="110">
        <v>0.63017481</v>
      </c>
      <c r="X53" s="110">
        <v>0.67111754</v>
      </c>
      <c r="Y53" s="110">
        <v>0.61048955</v>
      </c>
      <c r="Z53" s="110">
        <v>0.64316359</v>
      </c>
      <c r="AA53" s="110">
        <v>0.72203757</v>
      </c>
      <c r="AB53" s="110">
        <v>0.61557067</v>
      </c>
      <c r="AC53" s="110">
        <v>0.63639037</v>
      </c>
      <c r="AD53" s="110">
        <v>0.58475867</v>
      </c>
      <c r="AE53" s="110">
        <v>0.58610303</v>
      </c>
      <c r="AF53" s="110">
        <v>0.68863073</v>
      </c>
      <c r="AG53" s="110">
        <v>0.70097697</v>
      </c>
      <c r="AH53" s="110">
        <v>0.68604985</v>
      </c>
      <c r="AI53" s="110">
        <v>0.49623175</v>
      </c>
      <c r="AJ53" s="110">
        <v>0.5200971</v>
      </c>
    </row>
    <row r="54" spans="1:36" ht="15" customHeight="1">
      <c r="A54" s="104"/>
      <c r="B54" s="105"/>
      <c r="C54" s="106" t="s">
        <v>53</v>
      </c>
      <c r="D54" s="110">
        <v>16.28923276</v>
      </c>
      <c r="E54" s="110">
        <v>16.73149089</v>
      </c>
      <c r="F54" s="110">
        <v>16.45912981</v>
      </c>
      <c r="G54" s="110">
        <v>16.19720104</v>
      </c>
      <c r="H54" s="110">
        <v>16.8196382</v>
      </c>
      <c r="I54" s="110">
        <v>16.87866231</v>
      </c>
      <c r="J54" s="110">
        <v>16.84085174</v>
      </c>
      <c r="K54" s="110">
        <v>17.13279542</v>
      </c>
      <c r="L54" s="110">
        <v>11.8612346</v>
      </c>
      <c r="M54" s="110">
        <v>12.20136589</v>
      </c>
      <c r="N54" s="110">
        <v>12.45427692</v>
      </c>
      <c r="O54" s="110">
        <v>12.47998075</v>
      </c>
      <c r="P54" s="110">
        <v>12.79513586</v>
      </c>
      <c r="Q54" s="110">
        <v>12.99521516</v>
      </c>
      <c r="R54" s="110">
        <v>13.48818966</v>
      </c>
      <c r="S54" s="110">
        <v>13.00431523</v>
      </c>
      <c r="T54" s="110">
        <v>12.58537397</v>
      </c>
      <c r="U54" s="110">
        <v>12.75157492</v>
      </c>
      <c r="V54" s="110">
        <v>12.66564914</v>
      </c>
      <c r="W54" s="110">
        <v>12.61314769</v>
      </c>
      <c r="X54" s="110">
        <v>13.49880053</v>
      </c>
      <c r="Y54" s="110">
        <v>13.13869304</v>
      </c>
      <c r="Z54" s="110">
        <v>13.50990898</v>
      </c>
      <c r="AA54" s="110">
        <v>19.98721763</v>
      </c>
      <c r="AB54" s="110">
        <v>19.96561494</v>
      </c>
      <c r="AC54" s="110">
        <v>20.43265474</v>
      </c>
      <c r="AD54" s="110">
        <v>20.32105876</v>
      </c>
      <c r="AE54" s="110">
        <v>20.72286958</v>
      </c>
      <c r="AF54" s="110">
        <v>21.06839507</v>
      </c>
      <c r="AG54" s="110">
        <v>20.656047</v>
      </c>
      <c r="AH54" s="110">
        <v>21.16260986</v>
      </c>
      <c r="AI54" s="110">
        <v>21.02058659</v>
      </c>
      <c r="AJ54" s="110">
        <v>20.30820628</v>
      </c>
    </row>
    <row r="55" spans="1:36" ht="15" customHeight="1">
      <c r="A55" s="104"/>
      <c r="B55" s="105"/>
      <c r="C55" s="106" t="s">
        <v>54</v>
      </c>
      <c r="D55" s="110">
        <v>0.61157168</v>
      </c>
      <c r="E55" s="110">
        <v>0.59112356</v>
      </c>
      <c r="F55" s="110">
        <v>0.57587306</v>
      </c>
      <c r="G55" s="110">
        <v>0.55254273</v>
      </c>
      <c r="H55" s="110">
        <v>0.49773317</v>
      </c>
      <c r="I55" s="110">
        <v>0.59570882</v>
      </c>
      <c r="J55" s="110">
        <v>0.61848653</v>
      </c>
      <c r="K55" s="110">
        <v>0.62081545</v>
      </c>
      <c r="L55" s="110">
        <v>0.42557348</v>
      </c>
      <c r="M55" s="110">
        <v>0.41167869</v>
      </c>
      <c r="N55" s="110">
        <v>0.49841619</v>
      </c>
      <c r="O55" s="110">
        <v>0.49768596</v>
      </c>
      <c r="P55" s="110">
        <v>0.48182749</v>
      </c>
      <c r="Q55" s="110">
        <v>0.45831026</v>
      </c>
      <c r="R55" s="110">
        <v>0.45200723</v>
      </c>
      <c r="S55" s="110">
        <v>0.48471052</v>
      </c>
      <c r="T55" s="110">
        <v>0.41243183</v>
      </c>
      <c r="U55" s="110">
        <v>0.46397722</v>
      </c>
      <c r="V55" s="110">
        <v>0.47745966</v>
      </c>
      <c r="W55" s="110">
        <v>0.48422313</v>
      </c>
      <c r="X55" s="110">
        <v>0.51751936</v>
      </c>
      <c r="Y55" s="110">
        <v>0.52831889</v>
      </c>
      <c r="Z55" s="110">
        <v>0.52692009</v>
      </c>
      <c r="AA55" s="110">
        <v>0.82405658</v>
      </c>
      <c r="AB55" s="110">
        <v>0.87016881</v>
      </c>
      <c r="AC55" s="110">
        <v>0.87146589</v>
      </c>
      <c r="AD55" s="110">
        <v>0.8726933</v>
      </c>
      <c r="AE55" s="110">
        <v>0.90976414</v>
      </c>
      <c r="AF55" s="110">
        <v>1.14529446</v>
      </c>
      <c r="AG55" s="110">
        <v>1.25365087</v>
      </c>
      <c r="AH55" s="110">
        <v>1.28865587</v>
      </c>
      <c r="AI55" s="110">
        <v>1.30580236</v>
      </c>
      <c r="AJ55" s="110">
        <v>1.35177469</v>
      </c>
    </row>
    <row r="56" spans="1:36" ht="15" customHeight="1">
      <c r="A56" s="104"/>
      <c r="B56" s="105" t="s">
        <v>140</v>
      </c>
      <c r="C56" s="106"/>
      <c r="D56" s="110">
        <v>83.59035632</v>
      </c>
      <c r="E56" s="110">
        <v>86.12860121</v>
      </c>
      <c r="F56" s="110">
        <v>87.15305119</v>
      </c>
      <c r="G56" s="110">
        <v>86.54909915</v>
      </c>
      <c r="H56" s="110">
        <v>87.48077015</v>
      </c>
      <c r="I56" s="110">
        <v>90.80302123</v>
      </c>
      <c r="J56" s="110">
        <v>93.17138635</v>
      </c>
      <c r="K56" s="110">
        <v>94.9015066</v>
      </c>
      <c r="L56" s="110">
        <v>96.35483075</v>
      </c>
      <c r="M56" s="110">
        <v>97.86603402</v>
      </c>
      <c r="N56" s="110">
        <v>98.94775239</v>
      </c>
      <c r="O56" s="110">
        <v>99.08690174</v>
      </c>
      <c r="P56" s="110">
        <v>99.17757675</v>
      </c>
      <c r="Q56" s="110">
        <v>98.96710742</v>
      </c>
      <c r="R56" s="110">
        <v>100.40276823</v>
      </c>
      <c r="S56" s="110">
        <v>103.01411693</v>
      </c>
      <c r="T56" s="110">
        <v>105.55774673</v>
      </c>
      <c r="U56" s="110">
        <v>107.41455315</v>
      </c>
      <c r="V56" s="110">
        <v>109.22114514</v>
      </c>
      <c r="W56" s="110">
        <v>111.1343435</v>
      </c>
      <c r="X56" s="110">
        <v>112.9425802</v>
      </c>
      <c r="Y56" s="110">
        <v>114.17998931</v>
      </c>
      <c r="Z56" s="110">
        <v>115.91182621</v>
      </c>
      <c r="AA56" s="110">
        <v>114.91842501</v>
      </c>
      <c r="AB56" s="110">
        <v>114.5423919</v>
      </c>
      <c r="AC56" s="110">
        <v>115.06922093</v>
      </c>
      <c r="AD56" s="110">
        <v>117.10346217</v>
      </c>
      <c r="AE56" s="110">
        <v>118.77455417</v>
      </c>
      <c r="AF56" s="110">
        <v>119.22611821</v>
      </c>
      <c r="AG56" s="110">
        <v>119.61107567</v>
      </c>
      <c r="AH56" s="110">
        <v>115.4896346</v>
      </c>
      <c r="AI56" s="110">
        <v>114.93217261</v>
      </c>
      <c r="AJ56" s="110">
        <v>116.88175802</v>
      </c>
    </row>
    <row r="57" spans="1:36" ht="15" customHeight="1">
      <c r="A57" s="104"/>
      <c r="B57" s="105"/>
      <c r="C57" s="106" t="s">
        <v>52</v>
      </c>
      <c r="D57" s="110">
        <v>13.52499291</v>
      </c>
      <c r="E57" s="110">
        <v>12.94478039</v>
      </c>
      <c r="F57" s="110">
        <v>12.49389318</v>
      </c>
      <c r="G57" s="110">
        <v>11.54588417</v>
      </c>
      <c r="H57" s="110">
        <v>11.08668402</v>
      </c>
      <c r="I57" s="110">
        <v>11.69837892</v>
      </c>
      <c r="J57" s="110">
        <v>11.47221444</v>
      </c>
      <c r="K57" s="110">
        <v>11.52648361</v>
      </c>
      <c r="L57" s="110">
        <v>11.97216597</v>
      </c>
      <c r="M57" s="110">
        <v>11.67740861</v>
      </c>
      <c r="N57" s="110">
        <v>11.44522173</v>
      </c>
      <c r="O57" s="110">
        <v>10.80937169</v>
      </c>
      <c r="P57" s="110">
        <v>9.77917288</v>
      </c>
      <c r="Q57" s="110">
        <v>9.56722591</v>
      </c>
      <c r="R57" s="110">
        <v>9.97416999</v>
      </c>
      <c r="S57" s="110">
        <v>10.36766995</v>
      </c>
      <c r="T57" s="110">
        <v>10.81222424</v>
      </c>
      <c r="U57" s="110">
        <v>11.12170176</v>
      </c>
      <c r="V57" s="110">
        <v>11.36488397</v>
      </c>
      <c r="W57" s="110">
        <v>11.46499279</v>
      </c>
      <c r="X57" s="110">
        <v>12.01821721</v>
      </c>
      <c r="Y57" s="110">
        <v>11.89879988</v>
      </c>
      <c r="Z57" s="110">
        <v>11.16514995</v>
      </c>
      <c r="AA57" s="110">
        <v>10.2681072</v>
      </c>
      <c r="AB57" s="110">
        <v>9.85037351</v>
      </c>
      <c r="AC57" s="110">
        <v>9.92050532</v>
      </c>
      <c r="AD57" s="110">
        <v>9.79594676</v>
      </c>
      <c r="AE57" s="110">
        <v>9.82705673</v>
      </c>
      <c r="AF57" s="110">
        <v>9.52067305</v>
      </c>
      <c r="AG57" s="110">
        <v>8.96252106</v>
      </c>
      <c r="AH57" s="110">
        <v>8.02472372</v>
      </c>
      <c r="AI57" s="110">
        <v>7.39759795</v>
      </c>
      <c r="AJ57" s="110">
        <v>7.56522537</v>
      </c>
    </row>
    <row r="58" spans="1:36" ht="15" customHeight="1">
      <c r="A58" s="104"/>
      <c r="B58" s="105"/>
      <c r="C58" s="106" t="s">
        <v>53</v>
      </c>
      <c r="D58" s="110">
        <v>67.56350081</v>
      </c>
      <c r="E58" s="110">
        <v>70.64824326</v>
      </c>
      <c r="F58" s="110">
        <v>72.15548412</v>
      </c>
      <c r="G58" s="110">
        <v>72.61057751</v>
      </c>
      <c r="H58" s="110">
        <v>73.97126535</v>
      </c>
      <c r="I58" s="110">
        <v>76.65937666</v>
      </c>
      <c r="J58" s="110">
        <v>79.31855757</v>
      </c>
      <c r="K58" s="110">
        <v>80.96350453</v>
      </c>
      <c r="L58" s="110">
        <v>81.81228349</v>
      </c>
      <c r="M58" s="110">
        <v>83.42826472</v>
      </c>
      <c r="N58" s="110">
        <v>84.6363824</v>
      </c>
      <c r="O58" s="110">
        <v>85.40726511</v>
      </c>
      <c r="P58" s="110">
        <v>86.64573453</v>
      </c>
      <c r="Q58" s="110">
        <v>86.82231383</v>
      </c>
      <c r="R58" s="110">
        <v>87.70193583</v>
      </c>
      <c r="S58" s="110">
        <v>89.88541052</v>
      </c>
      <c r="T58" s="110">
        <v>91.75152241</v>
      </c>
      <c r="U58" s="110">
        <v>93.42281754</v>
      </c>
      <c r="V58" s="110">
        <v>94.94499576</v>
      </c>
      <c r="W58" s="110">
        <v>96.60986429</v>
      </c>
      <c r="X58" s="110">
        <v>97.61144198</v>
      </c>
      <c r="Y58" s="110">
        <v>99.03973704</v>
      </c>
      <c r="Z58" s="110">
        <v>101.23588571</v>
      </c>
      <c r="AA58" s="110">
        <v>101.05457465</v>
      </c>
      <c r="AB58" s="110">
        <v>100.91415904</v>
      </c>
      <c r="AC58" s="110">
        <v>101.17131575</v>
      </c>
      <c r="AD58" s="110">
        <v>103.32020081</v>
      </c>
      <c r="AE58" s="110">
        <v>104.70178305</v>
      </c>
      <c r="AF58" s="110">
        <v>105.27363701</v>
      </c>
      <c r="AG58" s="110">
        <v>105.97112935</v>
      </c>
      <c r="AH58" s="110">
        <v>102.82964401</v>
      </c>
      <c r="AI58" s="110">
        <v>102.64356568</v>
      </c>
      <c r="AJ58" s="110">
        <v>103.96164175</v>
      </c>
    </row>
    <row r="59" spans="1:36" ht="15" customHeight="1">
      <c r="A59" s="104"/>
      <c r="B59" s="105"/>
      <c r="C59" s="106" t="s">
        <v>54</v>
      </c>
      <c r="D59" s="110">
        <v>2.5018626</v>
      </c>
      <c r="E59" s="110">
        <v>2.53557756</v>
      </c>
      <c r="F59" s="110">
        <v>2.50367389</v>
      </c>
      <c r="G59" s="110">
        <v>2.39263747</v>
      </c>
      <c r="H59" s="110">
        <v>2.42282078</v>
      </c>
      <c r="I59" s="110">
        <v>2.44526565</v>
      </c>
      <c r="J59" s="110">
        <v>2.38061434</v>
      </c>
      <c r="K59" s="110">
        <v>2.41151846</v>
      </c>
      <c r="L59" s="110">
        <v>2.57038129</v>
      </c>
      <c r="M59" s="110">
        <v>2.76036069</v>
      </c>
      <c r="N59" s="110">
        <v>2.86614826</v>
      </c>
      <c r="O59" s="110">
        <v>2.87026494</v>
      </c>
      <c r="P59" s="110">
        <v>2.75266934</v>
      </c>
      <c r="Q59" s="110">
        <v>2.57756768</v>
      </c>
      <c r="R59" s="110">
        <v>2.72666241</v>
      </c>
      <c r="S59" s="110">
        <v>2.76103646</v>
      </c>
      <c r="T59" s="110">
        <v>2.99400008</v>
      </c>
      <c r="U59" s="110">
        <v>2.87003385</v>
      </c>
      <c r="V59" s="110">
        <v>2.91126541</v>
      </c>
      <c r="W59" s="110">
        <v>3.05948642</v>
      </c>
      <c r="X59" s="110">
        <v>3.31292101</v>
      </c>
      <c r="Y59" s="110">
        <v>3.24145239</v>
      </c>
      <c r="Z59" s="110">
        <v>3.51079055</v>
      </c>
      <c r="AA59" s="110">
        <v>3.59574316</v>
      </c>
      <c r="AB59" s="110">
        <v>3.77785935</v>
      </c>
      <c r="AC59" s="110">
        <v>3.97739986</v>
      </c>
      <c r="AD59" s="110">
        <v>3.9873146</v>
      </c>
      <c r="AE59" s="110">
        <v>4.24571439</v>
      </c>
      <c r="AF59" s="110">
        <v>4.43180815</v>
      </c>
      <c r="AG59" s="110">
        <v>4.67742526</v>
      </c>
      <c r="AH59" s="110">
        <v>4.63526687</v>
      </c>
      <c r="AI59" s="110">
        <v>4.89100898</v>
      </c>
      <c r="AJ59" s="110">
        <v>5.3548909</v>
      </c>
    </row>
    <row r="60" spans="4:36" ht="8.25" customHeight="1">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row>
    <row r="61" spans="1:36" ht="31.5" customHeight="1">
      <c r="A61" s="147" t="s">
        <v>85</v>
      </c>
      <c r="B61" s="147"/>
      <c r="C61" s="147"/>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row>
    <row r="62" spans="1:36" ht="15" customHeight="1">
      <c r="A62" s="104"/>
      <c r="B62" s="105" t="s">
        <v>139</v>
      </c>
      <c r="C62" s="106"/>
      <c r="D62" s="110">
        <v>54.34351143</v>
      </c>
      <c r="E62" s="110">
        <v>56.11013459</v>
      </c>
      <c r="F62" s="110">
        <v>55.79506982</v>
      </c>
      <c r="G62" s="110">
        <v>54.56099227</v>
      </c>
      <c r="H62" s="110">
        <v>55.69655722</v>
      </c>
      <c r="I62" s="110">
        <v>56.23646067</v>
      </c>
      <c r="J62" s="110">
        <v>58.39288728</v>
      </c>
      <c r="K62" s="110">
        <v>59.3668653</v>
      </c>
      <c r="L62" s="110">
        <v>55.68484942</v>
      </c>
      <c r="M62" s="110">
        <v>57.39887347</v>
      </c>
      <c r="N62" s="110">
        <v>58.91491596</v>
      </c>
      <c r="O62" s="110">
        <v>60.40901232</v>
      </c>
      <c r="P62" s="110">
        <v>60.9862476</v>
      </c>
      <c r="Q62" s="110">
        <v>61.45474716</v>
      </c>
      <c r="R62" s="110">
        <v>61.05942199</v>
      </c>
      <c r="S62" s="110">
        <v>66.0280023</v>
      </c>
      <c r="T62" s="110">
        <v>66.25685911</v>
      </c>
      <c r="U62" s="110">
        <v>70.0258001</v>
      </c>
      <c r="V62" s="110">
        <v>70.68335053</v>
      </c>
      <c r="W62" s="110">
        <v>74.16738066</v>
      </c>
      <c r="X62" s="110">
        <v>74.5253775</v>
      </c>
      <c r="Y62" s="110">
        <v>76.58843891</v>
      </c>
      <c r="Z62" s="110">
        <v>75.42240654</v>
      </c>
      <c r="AA62" s="110">
        <v>78.25595534</v>
      </c>
      <c r="AB62" s="110">
        <v>78.20557087</v>
      </c>
      <c r="AC62" s="110">
        <v>78.87817326</v>
      </c>
      <c r="AD62" s="110">
        <v>77.28283399</v>
      </c>
      <c r="AE62" s="110">
        <v>76.4895979</v>
      </c>
      <c r="AF62" s="110">
        <v>79.48566412</v>
      </c>
      <c r="AG62" s="110">
        <v>77.52669007</v>
      </c>
      <c r="AH62" s="110">
        <v>73.96077467</v>
      </c>
      <c r="AI62" s="110">
        <v>73.14443992</v>
      </c>
      <c r="AJ62" s="110">
        <v>73.38180465</v>
      </c>
    </row>
    <row r="63" spans="1:36" ht="15" customHeight="1">
      <c r="A63" s="104"/>
      <c r="B63" s="105"/>
      <c r="C63" s="106" t="s">
        <v>52</v>
      </c>
      <c r="D63" s="110">
        <v>2.77707502</v>
      </c>
      <c r="E63" s="110">
        <v>2.66723485</v>
      </c>
      <c r="F63" s="110">
        <v>2.1951725</v>
      </c>
      <c r="G63" s="110">
        <v>1.87437631</v>
      </c>
      <c r="H63" s="110">
        <v>1.95653175</v>
      </c>
      <c r="I63" s="110">
        <v>2.03056698</v>
      </c>
      <c r="J63" s="110">
        <v>2.02760492</v>
      </c>
      <c r="K63" s="110">
        <v>2.07863472</v>
      </c>
      <c r="L63" s="110">
        <v>2.56580796</v>
      </c>
      <c r="M63" s="110">
        <v>2.79218176</v>
      </c>
      <c r="N63" s="110">
        <v>2.71830251</v>
      </c>
      <c r="O63" s="110">
        <v>2.63409156</v>
      </c>
      <c r="P63" s="110">
        <v>2.41468079</v>
      </c>
      <c r="Q63" s="110">
        <v>2.37110762</v>
      </c>
      <c r="R63" s="110">
        <v>2.51466007</v>
      </c>
      <c r="S63" s="110">
        <v>2.97349703</v>
      </c>
      <c r="T63" s="110">
        <v>2.93037814</v>
      </c>
      <c r="U63" s="110">
        <v>3.4196564</v>
      </c>
      <c r="V63" s="110">
        <v>3.29696743</v>
      </c>
      <c r="W63" s="110">
        <v>3.60873947</v>
      </c>
      <c r="X63" s="110">
        <v>3.47970282</v>
      </c>
      <c r="Y63" s="110">
        <v>3.87747464</v>
      </c>
      <c r="Z63" s="110">
        <v>3.22675277</v>
      </c>
      <c r="AA63" s="110">
        <v>2.91793165</v>
      </c>
      <c r="AB63" s="110">
        <v>2.58716613</v>
      </c>
      <c r="AC63" s="110">
        <v>2.68546271</v>
      </c>
      <c r="AD63" s="110">
        <v>2.46927733</v>
      </c>
      <c r="AE63" s="110">
        <v>2.61028308</v>
      </c>
      <c r="AF63" s="110">
        <v>2.48912956</v>
      </c>
      <c r="AG63" s="110">
        <v>2.37121851</v>
      </c>
      <c r="AH63" s="110">
        <v>2.04749269</v>
      </c>
      <c r="AI63" s="110">
        <v>1.67826347</v>
      </c>
      <c r="AJ63" s="110">
        <v>1.68408253</v>
      </c>
    </row>
    <row r="64" spans="1:36" ht="15" customHeight="1">
      <c r="A64" s="104"/>
      <c r="B64" s="105"/>
      <c r="C64" s="106" t="s">
        <v>53</v>
      </c>
      <c r="D64" s="110">
        <v>50.6060393</v>
      </c>
      <c r="E64" s="110">
        <v>52.40030946</v>
      </c>
      <c r="F64" s="110">
        <v>52.51074278</v>
      </c>
      <c r="G64" s="110">
        <v>51.58120294</v>
      </c>
      <c r="H64" s="110">
        <v>52.68225451</v>
      </c>
      <c r="I64" s="110">
        <v>53.15826238</v>
      </c>
      <c r="J64" s="110">
        <v>55.23461785</v>
      </c>
      <c r="K64" s="110">
        <v>56.03914897</v>
      </c>
      <c r="L64" s="110">
        <v>51.91989632</v>
      </c>
      <c r="M64" s="110">
        <v>53.37347187</v>
      </c>
      <c r="N64" s="110">
        <v>54.80912214</v>
      </c>
      <c r="O64" s="110">
        <v>56.35918523</v>
      </c>
      <c r="P64" s="110">
        <v>57.26050064</v>
      </c>
      <c r="Q64" s="110">
        <v>57.79476381</v>
      </c>
      <c r="R64" s="110">
        <v>57.25809632</v>
      </c>
      <c r="S64" s="110">
        <v>61.55006831</v>
      </c>
      <c r="T64" s="110">
        <v>61.79322813</v>
      </c>
      <c r="U64" s="110">
        <v>65.08418088</v>
      </c>
      <c r="V64" s="110">
        <v>65.86991414</v>
      </c>
      <c r="W64" s="110">
        <v>68.80504822</v>
      </c>
      <c r="X64" s="110">
        <v>69.39071151</v>
      </c>
      <c r="Y64" s="110">
        <v>70.91319939</v>
      </c>
      <c r="Z64" s="110">
        <v>70.40559883</v>
      </c>
      <c r="AA64" s="110">
        <v>73.31426316</v>
      </c>
      <c r="AB64" s="110">
        <v>73.48913384</v>
      </c>
      <c r="AC64" s="110">
        <v>73.88706431</v>
      </c>
      <c r="AD64" s="110">
        <v>72.61512772</v>
      </c>
      <c r="AE64" s="110">
        <v>71.43833407</v>
      </c>
      <c r="AF64" s="110">
        <v>74.36952425</v>
      </c>
      <c r="AG64" s="110">
        <v>72.41019385</v>
      </c>
      <c r="AH64" s="110">
        <v>69.13980044</v>
      </c>
      <c r="AI64" s="110">
        <v>68.53143788</v>
      </c>
      <c r="AJ64" s="110">
        <v>68.44433386</v>
      </c>
    </row>
    <row r="65" spans="1:36" ht="15" customHeight="1">
      <c r="A65" s="104"/>
      <c r="B65" s="105"/>
      <c r="C65" s="106" t="s">
        <v>54</v>
      </c>
      <c r="D65" s="110">
        <v>0.96039711</v>
      </c>
      <c r="E65" s="110">
        <v>1.04259028</v>
      </c>
      <c r="F65" s="110">
        <v>1.08915454</v>
      </c>
      <c r="G65" s="110">
        <v>1.10541302</v>
      </c>
      <c r="H65" s="110">
        <v>1.05777096</v>
      </c>
      <c r="I65" s="110">
        <v>1.04763131</v>
      </c>
      <c r="J65" s="110">
        <v>1.13066451</v>
      </c>
      <c r="K65" s="110">
        <v>1.24908161</v>
      </c>
      <c r="L65" s="110">
        <v>1.19914514</v>
      </c>
      <c r="M65" s="110">
        <v>1.23321984</v>
      </c>
      <c r="N65" s="110">
        <v>1.38749131</v>
      </c>
      <c r="O65" s="110">
        <v>1.41573553</v>
      </c>
      <c r="P65" s="110">
        <v>1.31106617</v>
      </c>
      <c r="Q65" s="110">
        <v>1.28887573</v>
      </c>
      <c r="R65" s="110">
        <v>1.2866656</v>
      </c>
      <c r="S65" s="110">
        <v>1.50443696</v>
      </c>
      <c r="T65" s="110">
        <v>1.53325284</v>
      </c>
      <c r="U65" s="110">
        <v>1.52196282</v>
      </c>
      <c r="V65" s="110">
        <v>1.51646896</v>
      </c>
      <c r="W65" s="110">
        <v>1.75359297</v>
      </c>
      <c r="X65" s="110">
        <v>1.65496317</v>
      </c>
      <c r="Y65" s="110">
        <v>1.79776488</v>
      </c>
      <c r="Z65" s="110">
        <v>1.79005494</v>
      </c>
      <c r="AA65" s="110">
        <v>2.02376053</v>
      </c>
      <c r="AB65" s="110">
        <v>2.1292709</v>
      </c>
      <c r="AC65" s="110">
        <v>2.30564624</v>
      </c>
      <c r="AD65" s="110">
        <v>2.19842894</v>
      </c>
      <c r="AE65" s="110">
        <v>2.44098075</v>
      </c>
      <c r="AF65" s="110">
        <v>2.62701031</v>
      </c>
      <c r="AG65" s="110">
        <v>2.74527771</v>
      </c>
      <c r="AH65" s="110">
        <v>2.77348154</v>
      </c>
      <c r="AI65" s="110">
        <v>2.93473857</v>
      </c>
      <c r="AJ65" s="110">
        <v>3.25338826</v>
      </c>
    </row>
    <row r="66" spans="1:36" ht="15" customHeight="1">
      <c r="A66" s="104"/>
      <c r="B66" s="105" t="s">
        <v>783</v>
      </c>
      <c r="C66" s="106"/>
      <c r="D66" s="110">
        <v>13.97002841</v>
      </c>
      <c r="E66" s="110">
        <v>14.39561121</v>
      </c>
      <c r="F66" s="110">
        <v>14.31404443</v>
      </c>
      <c r="G66" s="110">
        <v>14.08045895</v>
      </c>
      <c r="H66" s="110">
        <v>14.53419091</v>
      </c>
      <c r="I66" s="110">
        <v>14.58010376</v>
      </c>
      <c r="J66" s="110">
        <v>14.77552718</v>
      </c>
      <c r="K66" s="110">
        <v>15.19580779</v>
      </c>
      <c r="L66" s="110">
        <v>10.86062084</v>
      </c>
      <c r="M66" s="110">
        <v>11.04449406</v>
      </c>
      <c r="N66" s="110">
        <v>11.36285408</v>
      </c>
      <c r="O66" s="110">
        <v>11.45504647</v>
      </c>
      <c r="P66" s="110">
        <v>11.71477017</v>
      </c>
      <c r="Q66" s="110">
        <v>11.84458245</v>
      </c>
      <c r="R66" s="110">
        <v>11.85824047</v>
      </c>
      <c r="S66" s="110">
        <v>11.92664873</v>
      </c>
      <c r="T66" s="110">
        <v>11.340026</v>
      </c>
      <c r="U66" s="110">
        <v>11.70847941</v>
      </c>
      <c r="V66" s="110">
        <v>11.38648346</v>
      </c>
      <c r="W66" s="110">
        <v>11.54108156</v>
      </c>
      <c r="X66" s="110">
        <v>12.29213898</v>
      </c>
      <c r="Y66" s="110">
        <v>12.00858924</v>
      </c>
      <c r="Z66" s="110">
        <v>11.97428912</v>
      </c>
      <c r="AA66" s="110">
        <v>17.63963655</v>
      </c>
      <c r="AB66" s="110">
        <v>17.79267435</v>
      </c>
      <c r="AC66" s="110">
        <v>18.30879836</v>
      </c>
      <c r="AD66" s="110">
        <v>17.85710024</v>
      </c>
      <c r="AE66" s="110">
        <v>17.94463682</v>
      </c>
      <c r="AF66" s="110">
        <v>18.63677825</v>
      </c>
      <c r="AG66" s="110">
        <v>18.2871088</v>
      </c>
      <c r="AH66" s="110">
        <v>18.35584118</v>
      </c>
      <c r="AI66" s="110">
        <v>17.97231684</v>
      </c>
      <c r="AJ66" s="110">
        <v>17.60687498</v>
      </c>
    </row>
    <row r="67" spans="1:36" ht="15" customHeight="1">
      <c r="A67" s="104"/>
      <c r="B67" s="105"/>
      <c r="C67" s="106" t="s">
        <v>52</v>
      </c>
      <c r="D67" s="110">
        <v>0.36799593</v>
      </c>
      <c r="E67" s="110">
        <v>0.42179693</v>
      </c>
      <c r="F67" s="110">
        <v>0.315122</v>
      </c>
      <c r="G67" s="110">
        <v>0.28420994</v>
      </c>
      <c r="H67" s="110">
        <v>0.28251528</v>
      </c>
      <c r="I67" s="110">
        <v>0.28410665</v>
      </c>
      <c r="J67" s="110">
        <v>0.31037145</v>
      </c>
      <c r="K67" s="110">
        <v>0.30237354</v>
      </c>
      <c r="L67" s="110">
        <v>0.29769547</v>
      </c>
      <c r="M67" s="110">
        <v>0.31332863</v>
      </c>
      <c r="N67" s="110">
        <v>0.26986774</v>
      </c>
      <c r="O67" s="110">
        <v>0.28421698</v>
      </c>
      <c r="P67" s="110">
        <v>0.29188707</v>
      </c>
      <c r="Q67" s="110">
        <v>0.33405097</v>
      </c>
      <c r="R67" s="110">
        <v>0.27489418</v>
      </c>
      <c r="S67" s="110">
        <v>0.24713906</v>
      </c>
      <c r="T67" s="110">
        <v>0.24607496</v>
      </c>
      <c r="U67" s="110">
        <v>0.30245698</v>
      </c>
      <c r="V67" s="110">
        <v>0.27808168</v>
      </c>
      <c r="W67" s="110">
        <v>0.26601344</v>
      </c>
      <c r="X67" s="110">
        <v>0.27591978</v>
      </c>
      <c r="Y67" s="110">
        <v>0.28188787</v>
      </c>
      <c r="Z67" s="110">
        <v>0.26004766</v>
      </c>
      <c r="AA67" s="110">
        <v>0.3219021</v>
      </c>
      <c r="AB67" s="110">
        <v>0.26514903</v>
      </c>
      <c r="AC67" s="110">
        <v>0.30043053</v>
      </c>
      <c r="AD67" s="110">
        <v>0.23007053</v>
      </c>
      <c r="AE67" s="110">
        <v>0.28358245</v>
      </c>
      <c r="AF67" s="110">
        <v>0.25879097</v>
      </c>
      <c r="AG67" s="110">
        <v>0.28876104</v>
      </c>
      <c r="AH67" s="110">
        <v>0.26733535</v>
      </c>
      <c r="AI67" s="110">
        <v>0.16791776</v>
      </c>
      <c r="AJ67" s="110">
        <v>0.18771831</v>
      </c>
    </row>
    <row r="68" spans="1:36" ht="15" customHeight="1">
      <c r="A68" s="104"/>
      <c r="B68" s="105"/>
      <c r="C68" s="106" t="s">
        <v>53</v>
      </c>
      <c r="D68" s="110">
        <v>13.28811722</v>
      </c>
      <c r="E68" s="110">
        <v>13.64955079</v>
      </c>
      <c r="F68" s="110">
        <v>13.68675781</v>
      </c>
      <c r="G68" s="110">
        <v>13.46127046</v>
      </c>
      <c r="H68" s="110">
        <v>13.94529795</v>
      </c>
      <c r="I68" s="110">
        <v>13.96333456</v>
      </c>
      <c r="J68" s="110">
        <v>14.08160682</v>
      </c>
      <c r="K68" s="110">
        <v>14.45804504</v>
      </c>
      <c r="L68" s="110">
        <v>10.23761654</v>
      </c>
      <c r="M68" s="110">
        <v>10.4308453</v>
      </c>
      <c r="N68" s="110">
        <v>10.71671413</v>
      </c>
      <c r="O68" s="110">
        <v>10.79865666</v>
      </c>
      <c r="P68" s="110">
        <v>11.05922245</v>
      </c>
      <c r="Q68" s="110">
        <v>11.18918437</v>
      </c>
      <c r="R68" s="110">
        <v>11.27586256</v>
      </c>
      <c r="S68" s="110">
        <v>11.31922484</v>
      </c>
      <c r="T68" s="110">
        <v>10.75321949</v>
      </c>
      <c r="U68" s="110">
        <v>11.03810148</v>
      </c>
      <c r="V68" s="110">
        <v>10.76549008</v>
      </c>
      <c r="W68" s="110">
        <v>10.91486216</v>
      </c>
      <c r="X68" s="110">
        <v>11.64121172</v>
      </c>
      <c r="Y68" s="110">
        <v>11.33645972</v>
      </c>
      <c r="Z68" s="110">
        <v>11.3475351</v>
      </c>
      <c r="AA68" s="110">
        <v>16.73600382</v>
      </c>
      <c r="AB68" s="110">
        <v>16.95553583</v>
      </c>
      <c r="AC68" s="110">
        <v>17.40627599</v>
      </c>
      <c r="AD68" s="110">
        <v>17.01444996</v>
      </c>
      <c r="AE68" s="110">
        <v>16.97167291</v>
      </c>
      <c r="AF68" s="110">
        <v>17.56853331</v>
      </c>
      <c r="AG68" s="110">
        <v>17.15956865</v>
      </c>
      <c r="AH68" s="110">
        <v>17.23750944</v>
      </c>
      <c r="AI68" s="110">
        <v>16.91502512</v>
      </c>
      <c r="AJ68" s="110">
        <v>16.47839681</v>
      </c>
    </row>
    <row r="69" spans="1:36" ht="15" customHeight="1">
      <c r="A69" s="104"/>
      <c r="B69" s="105"/>
      <c r="C69" s="106" t="s">
        <v>54</v>
      </c>
      <c r="D69" s="110">
        <v>0.31391526</v>
      </c>
      <c r="E69" s="110">
        <v>0.32426349</v>
      </c>
      <c r="F69" s="110">
        <v>0.31216462</v>
      </c>
      <c r="G69" s="110">
        <v>0.33497855</v>
      </c>
      <c r="H69" s="110">
        <v>0.30637768</v>
      </c>
      <c r="I69" s="110">
        <v>0.33266255</v>
      </c>
      <c r="J69" s="110">
        <v>0.38354891</v>
      </c>
      <c r="K69" s="110">
        <v>0.43538921</v>
      </c>
      <c r="L69" s="110">
        <v>0.32530883</v>
      </c>
      <c r="M69" s="110">
        <v>0.30032013</v>
      </c>
      <c r="N69" s="110">
        <v>0.37627221</v>
      </c>
      <c r="O69" s="110">
        <v>0.37217283</v>
      </c>
      <c r="P69" s="110">
        <v>0.36366065</v>
      </c>
      <c r="Q69" s="110">
        <v>0.32134711</v>
      </c>
      <c r="R69" s="110">
        <v>0.30748373</v>
      </c>
      <c r="S69" s="110">
        <v>0.36028483</v>
      </c>
      <c r="T69" s="110">
        <v>0.34073155</v>
      </c>
      <c r="U69" s="110">
        <v>0.36792095</v>
      </c>
      <c r="V69" s="110">
        <v>0.3429117</v>
      </c>
      <c r="W69" s="110">
        <v>0.36020596</v>
      </c>
      <c r="X69" s="110">
        <v>0.37500748</v>
      </c>
      <c r="Y69" s="110">
        <v>0.39024165</v>
      </c>
      <c r="Z69" s="110">
        <v>0.36670636</v>
      </c>
      <c r="AA69" s="110">
        <v>0.58173063</v>
      </c>
      <c r="AB69" s="110">
        <v>0.57198949</v>
      </c>
      <c r="AC69" s="110">
        <v>0.60209184</v>
      </c>
      <c r="AD69" s="110">
        <v>0.61257975</v>
      </c>
      <c r="AE69" s="110">
        <v>0.68938146</v>
      </c>
      <c r="AF69" s="110">
        <v>0.80945397</v>
      </c>
      <c r="AG69" s="110">
        <v>0.83877911</v>
      </c>
      <c r="AH69" s="110">
        <v>0.85099639</v>
      </c>
      <c r="AI69" s="110">
        <v>0.88937396</v>
      </c>
      <c r="AJ69" s="110">
        <v>0.94075986</v>
      </c>
    </row>
    <row r="70" spans="1:36" ht="15" customHeight="1">
      <c r="A70" s="104"/>
      <c r="B70" s="105" t="s">
        <v>140</v>
      </c>
      <c r="C70" s="106"/>
      <c r="D70" s="110">
        <v>40.37348302</v>
      </c>
      <c r="E70" s="110">
        <v>41.71452338</v>
      </c>
      <c r="F70" s="110">
        <v>41.48102539</v>
      </c>
      <c r="G70" s="110">
        <v>40.48053332</v>
      </c>
      <c r="H70" s="110">
        <v>41.16236631</v>
      </c>
      <c r="I70" s="110">
        <v>41.65635691</v>
      </c>
      <c r="J70" s="110">
        <v>43.6173601</v>
      </c>
      <c r="K70" s="110">
        <v>44.17105751</v>
      </c>
      <c r="L70" s="110">
        <v>44.82422858</v>
      </c>
      <c r="M70" s="110">
        <v>46.35437941</v>
      </c>
      <c r="N70" s="110">
        <v>47.55206188</v>
      </c>
      <c r="O70" s="110">
        <v>48.95396585</v>
      </c>
      <c r="P70" s="110">
        <v>49.27147743</v>
      </c>
      <c r="Q70" s="110">
        <v>49.61016471</v>
      </c>
      <c r="R70" s="110">
        <v>49.20118152</v>
      </c>
      <c r="S70" s="110">
        <v>54.10135357</v>
      </c>
      <c r="T70" s="110">
        <v>54.91683311</v>
      </c>
      <c r="U70" s="110">
        <v>58.31732069</v>
      </c>
      <c r="V70" s="110">
        <v>59.29686707</v>
      </c>
      <c r="W70" s="110">
        <v>62.6262991</v>
      </c>
      <c r="X70" s="110">
        <v>62.23323852</v>
      </c>
      <c r="Y70" s="110">
        <v>64.57984967</v>
      </c>
      <c r="Z70" s="110">
        <v>63.44811742</v>
      </c>
      <c r="AA70" s="110">
        <v>60.61631879</v>
      </c>
      <c r="AB70" s="110">
        <v>60.41289652</v>
      </c>
      <c r="AC70" s="110">
        <v>60.5693749</v>
      </c>
      <c r="AD70" s="110">
        <v>59.42573375</v>
      </c>
      <c r="AE70" s="110">
        <v>58.54496108</v>
      </c>
      <c r="AF70" s="110">
        <v>60.84888587</v>
      </c>
      <c r="AG70" s="110">
        <v>59.23958127</v>
      </c>
      <c r="AH70" s="110">
        <v>55.60493349</v>
      </c>
      <c r="AI70" s="110">
        <v>55.17212308</v>
      </c>
      <c r="AJ70" s="110">
        <v>55.77492967</v>
      </c>
    </row>
    <row r="71" spans="1:36" ht="15" customHeight="1">
      <c r="A71" s="104"/>
      <c r="B71" s="105"/>
      <c r="C71" s="106" t="s">
        <v>52</v>
      </c>
      <c r="D71" s="110">
        <v>2.40907909</v>
      </c>
      <c r="E71" s="110">
        <v>2.24543792</v>
      </c>
      <c r="F71" s="110">
        <v>1.8800505</v>
      </c>
      <c r="G71" s="110">
        <v>1.59016637</v>
      </c>
      <c r="H71" s="110">
        <v>1.67401647</v>
      </c>
      <c r="I71" s="110">
        <v>1.74646033</v>
      </c>
      <c r="J71" s="110">
        <v>1.71723347</v>
      </c>
      <c r="K71" s="110">
        <v>1.77626118</v>
      </c>
      <c r="L71" s="110">
        <v>2.26811249</v>
      </c>
      <c r="M71" s="110">
        <v>2.47885313</v>
      </c>
      <c r="N71" s="110">
        <v>2.44843477</v>
      </c>
      <c r="O71" s="110">
        <v>2.34987458</v>
      </c>
      <c r="P71" s="110">
        <v>2.12279372</v>
      </c>
      <c r="Q71" s="110">
        <v>2.03705665</v>
      </c>
      <c r="R71" s="110">
        <v>2.23976589</v>
      </c>
      <c r="S71" s="110">
        <v>2.72635797</v>
      </c>
      <c r="T71" s="110">
        <v>2.68430318</v>
      </c>
      <c r="U71" s="110">
        <v>3.11719942</v>
      </c>
      <c r="V71" s="110">
        <v>3.01888575</v>
      </c>
      <c r="W71" s="110">
        <v>3.34272603</v>
      </c>
      <c r="X71" s="110">
        <v>3.20378304</v>
      </c>
      <c r="Y71" s="110">
        <v>3.59558677</v>
      </c>
      <c r="Z71" s="110">
        <v>2.96670511</v>
      </c>
      <c r="AA71" s="110">
        <v>2.59602955</v>
      </c>
      <c r="AB71" s="110">
        <v>2.3220171</v>
      </c>
      <c r="AC71" s="110">
        <v>2.38503218</v>
      </c>
      <c r="AD71" s="110">
        <v>2.2392068</v>
      </c>
      <c r="AE71" s="110">
        <v>2.32670063</v>
      </c>
      <c r="AF71" s="110">
        <v>2.23033859</v>
      </c>
      <c r="AG71" s="110">
        <v>2.08245747</v>
      </c>
      <c r="AH71" s="110">
        <v>1.78015734</v>
      </c>
      <c r="AI71" s="110">
        <v>1.51034571</v>
      </c>
      <c r="AJ71" s="110">
        <v>1.49636422</v>
      </c>
    </row>
    <row r="72" spans="1:36" ht="15" customHeight="1">
      <c r="A72" s="104"/>
      <c r="B72" s="105"/>
      <c r="C72" s="106" t="s">
        <v>53</v>
      </c>
      <c r="D72" s="110">
        <v>37.31792208</v>
      </c>
      <c r="E72" s="110">
        <v>38.75075867</v>
      </c>
      <c r="F72" s="110">
        <v>38.82398497</v>
      </c>
      <c r="G72" s="110">
        <v>38.11993248</v>
      </c>
      <c r="H72" s="110">
        <v>38.73695656</v>
      </c>
      <c r="I72" s="110">
        <v>39.19492782</v>
      </c>
      <c r="J72" s="110">
        <v>41.15301103</v>
      </c>
      <c r="K72" s="110">
        <v>41.58110393</v>
      </c>
      <c r="L72" s="110">
        <v>41.68227978</v>
      </c>
      <c r="M72" s="110">
        <v>42.94262657</v>
      </c>
      <c r="N72" s="110">
        <v>44.09240801</v>
      </c>
      <c r="O72" s="110">
        <v>45.56052857</v>
      </c>
      <c r="P72" s="110">
        <v>46.20127819</v>
      </c>
      <c r="Q72" s="110">
        <v>46.60557944</v>
      </c>
      <c r="R72" s="110">
        <v>45.98223376</v>
      </c>
      <c r="S72" s="110">
        <v>50.23084347</v>
      </c>
      <c r="T72" s="110">
        <v>51.04000864</v>
      </c>
      <c r="U72" s="110">
        <v>54.0460794</v>
      </c>
      <c r="V72" s="110">
        <v>55.10442406</v>
      </c>
      <c r="W72" s="110">
        <v>57.89018606</v>
      </c>
      <c r="X72" s="110">
        <v>57.74949979</v>
      </c>
      <c r="Y72" s="110">
        <v>59.57673967</v>
      </c>
      <c r="Z72" s="110">
        <v>59.05806373</v>
      </c>
      <c r="AA72" s="110">
        <v>56.57825934</v>
      </c>
      <c r="AB72" s="110">
        <v>56.53359801</v>
      </c>
      <c r="AC72" s="110">
        <v>56.48078832</v>
      </c>
      <c r="AD72" s="110">
        <v>55.60067776</v>
      </c>
      <c r="AE72" s="110">
        <v>54.46666116</v>
      </c>
      <c r="AF72" s="110">
        <v>56.80099094</v>
      </c>
      <c r="AG72" s="110">
        <v>55.2506252</v>
      </c>
      <c r="AH72" s="110">
        <v>51.902291</v>
      </c>
      <c r="AI72" s="110">
        <v>51.61641276</v>
      </c>
      <c r="AJ72" s="110">
        <v>51.96593705</v>
      </c>
    </row>
    <row r="73" spans="1:36" ht="15" customHeight="1">
      <c r="A73" s="104"/>
      <c r="B73" s="105"/>
      <c r="C73" s="106" t="s">
        <v>54</v>
      </c>
      <c r="D73" s="110">
        <v>0.64648185</v>
      </c>
      <c r="E73" s="110">
        <v>0.71832679</v>
      </c>
      <c r="F73" s="110">
        <v>0.77698992</v>
      </c>
      <c r="G73" s="110">
        <v>0.77043447</v>
      </c>
      <c r="H73" s="110">
        <v>0.75139328</v>
      </c>
      <c r="I73" s="110">
        <v>0.71496876</v>
      </c>
      <c r="J73" s="110">
        <v>0.7471156</v>
      </c>
      <c r="K73" s="110">
        <v>0.8136924</v>
      </c>
      <c r="L73" s="110">
        <v>0.87383631</v>
      </c>
      <c r="M73" s="110">
        <v>0.93289971</v>
      </c>
      <c r="N73" s="110">
        <v>1.0112191</v>
      </c>
      <c r="O73" s="110">
        <v>1.0435627</v>
      </c>
      <c r="P73" s="110">
        <v>0.94740552</v>
      </c>
      <c r="Q73" s="110">
        <v>0.96752862</v>
      </c>
      <c r="R73" s="110">
        <v>0.97918187</v>
      </c>
      <c r="S73" s="110">
        <v>1.14415213</v>
      </c>
      <c r="T73" s="110">
        <v>1.19252129</v>
      </c>
      <c r="U73" s="110">
        <v>1.15404187</v>
      </c>
      <c r="V73" s="110">
        <v>1.17355726</v>
      </c>
      <c r="W73" s="110">
        <v>1.39338701</v>
      </c>
      <c r="X73" s="110">
        <v>1.27995569</v>
      </c>
      <c r="Y73" s="110">
        <v>1.40752323</v>
      </c>
      <c r="Z73" s="110">
        <v>1.42334858</v>
      </c>
      <c r="AA73" s="110">
        <v>1.4420299</v>
      </c>
      <c r="AB73" s="110">
        <v>1.55728141</v>
      </c>
      <c r="AC73" s="110">
        <v>1.7035544</v>
      </c>
      <c r="AD73" s="110">
        <v>1.58584919</v>
      </c>
      <c r="AE73" s="110">
        <v>1.75159929</v>
      </c>
      <c r="AF73" s="110">
        <v>1.81755634</v>
      </c>
      <c r="AG73" s="110">
        <v>1.9064986</v>
      </c>
      <c r="AH73" s="110">
        <v>1.92248515</v>
      </c>
      <c r="AI73" s="110">
        <v>2.04536461</v>
      </c>
      <c r="AJ73" s="110">
        <v>2.3126284</v>
      </c>
    </row>
    <row r="74" spans="4:36" ht="8.25" customHeight="1">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row>
    <row r="75" spans="1:36" ht="31.5" customHeight="1">
      <c r="A75" s="147" t="s">
        <v>86</v>
      </c>
      <c r="B75" s="147"/>
      <c r="C75" s="147"/>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row>
    <row r="76" spans="1:36" ht="15" customHeight="1">
      <c r="A76" s="104"/>
      <c r="B76" s="105" t="s">
        <v>139</v>
      </c>
      <c r="C76" s="106"/>
      <c r="D76" s="110">
        <v>46.24831206</v>
      </c>
      <c r="E76" s="110">
        <v>47.3127204</v>
      </c>
      <c r="F76" s="110">
        <v>47.01232804</v>
      </c>
      <c r="G76" s="110">
        <v>46.09304086</v>
      </c>
      <c r="H76" s="110">
        <v>46.34654061</v>
      </c>
      <c r="I76" s="110">
        <v>46.65727283</v>
      </c>
      <c r="J76" s="110">
        <v>48.15869844</v>
      </c>
      <c r="K76" s="110">
        <v>48.69700176</v>
      </c>
      <c r="L76" s="110">
        <v>42.82647103</v>
      </c>
      <c r="M76" s="110">
        <v>43.86727974</v>
      </c>
      <c r="N76" s="110">
        <v>45.63331105</v>
      </c>
      <c r="O76" s="110">
        <v>46.12390636</v>
      </c>
      <c r="P76" s="110">
        <v>46.79060219</v>
      </c>
      <c r="Q76" s="110">
        <v>46.66428523</v>
      </c>
      <c r="R76" s="110">
        <v>46.77528032</v>
      </c>
      <c r="S76" s="110">
        <v>49.69181541</v>
      </c>
      <c r="T76" s="110">
        <v>50.67597634</v>
      </c>
      <c r="U76" s="110">
        <v>52.7036803</v>
      </c>
      <c r="V76" s="110">
        <v>53.45609139</v>
      </c>
      <c r="W76" s="110">
        <v>56.40135306</v>
      </c>
      <c r="X76" s="110">
        <v>57.70473936</v>
      </c>
      <c r="Y76" s="110">
        <v>58.84433447</v>
      </c>
      <c r="Z76" s="110">
        <v>57.69888956</v>
      </c>
      <c r="AA76" s="110">
        <v>61.05932091</v>
      </c>
      <c r="AB76" s="110">
        <v>61.32294485</v>
      </c>
      <c r="AC76" s="110">
        <v>61.86376331</v>
      </c>
      <c r="AD76" s="110">
        <v>61.14031542</v>
      </c>
      <c r="AE76" s="110">
        <v>60.66160351</v>
      </c>
      <c r="AF76" s="110">
        <v>63.49982592</v>
      </c>
      <c r="AG76" s="110">
        <v>61.70381165</v>
      </c>
      <c r="AH76" s="110">
        <v>59.23351645</v>
      </c>
      <c r="AI76" s="110">
        <v>59.05486523</v>
      </c>
      <c r="AJ76" s="110">
        <v>59.34266658</v>
      </c>
    </row>
    <row r="77" spans="1:36" ht="15" customHeight="1">
      <c r="A77" s="104"/>
      <c r="B77" s="105"/>
      <c r="C77" s="106" t="s">
        <v>52</v>
      </c>
      <c r="D77" s="110">
        <v>1.30603206</v>
      </c>
      <c r="E77" s="110">
        <v>1.11149058</v>
      </c>
      <c r="F77" s="110">
        <v>0.82525351</v>
      </c>
      <c r="G77" s="110">
        <v>0.66380013</v>
      </c>
      <c r="H77" s="110">
        <v>0.57204652</v>
      </c>
      <c r="I77" s="110">
        <v>0.62386292</v>
      </c>
      <c r="J77" s="110">
        <v>0.61855853</v>
      </c>
      <c r="K77" s="110">
        <v>0.58447686</v>
      </c>
      <c r="L77" s="110">
        <v>0.53538776</v>
      </c>
      <c r="M77" s="110">
        <v>0.57992686</v>
      </c>
      <c r="N77" s="110">
        <v>0.55516492</v>
      </c>
      <c r="O77" s="110">
        <v>0.48380119</v>
      </c>
      <c r="P77" s="110">
        <v>0.42043429</v>
      </c>
      <c r="Q77" s="110">
        <v>0.34055999</v>
      </c>
      <c r="R77" s="110">
        <v>0.30486465</v>
      </c>
      <c r="S77" s="110">
        <v>0.41747366</v>
      </c>
      <c r="T77" s="110">
        <v>0.38918956</v>
      </c>
      <c r="U77" s="110">
        <v>0.52075112</v>
      </c>
      <c r="V77" s="110">
        <v>0.5359189</v>
      </c>
      <c r="W77" s="110">
        <v>0.5696834</v>
      </c>
      <c r="X77" s="110">
        <v>0.59717885</v>
      </c>
      <c r="Y77" s="110">
        <v>0.71618116</v>
      </c>
      <c r="Z77" s="110">
        <v>0.54727242</v>
      </c>
      <c r="AA77" s="110">
        <v>0.51435645</v>
      </c>
      <c r="AB77" s="110">
        <v>0.46569123</v>
      </c>
      <c r="AC77" s="110">
        <v>0.44537261</v>
      </c>
      <c r="AD77" s="110">
        <v>0.41238448</v>
      </c>
      <c r="AE77" s="110">
        <v>0.56534552</v>
      </c>
      <c r="AF77" s="110">
        <v>0.51148763</v>
      </c>
      <c r="AG77" s="110">
        <v>0.46751952</v>
      </c>
      <c r="AH77" s="110">
        <v>0.3631871</v>
      </c>
      <c r="AI77" s="110">
        <v>0.30118296</v>
      </c>
      <c r="AJ77" s="110">
        <v>0.32305194</v>
      </c>
    </row>
    <row r="78" spans="1:36" ht="15" customHeight="1">
      <c r="A78" s="104"/>
      <c r="B78" s="105"/>
      <c r="C78" s="106" t="s">
        <v>53</v>
      </c>
      <c r="D78" s="110">
        <v>44.23312539</v>
      </c>
      <c r="E78" s="110">
        <v>45.43489756</v>
      </c>
      <c r="F78" s="110">
        <v>45.39683997</v>
      </c>
      <c r="G78" s="110">
        <v>44.60671431</v>
      </c>
      <c r="H78" s="110">
        <v>45.05326323</v>
      </c>
      <c r="I78" s="110">
        <v>45.31470308</v>
      </c>
      <c r="J78" s="110">
        <v>46.78644442</v>
      </c>
      <c r="K78" s="110">
        <v>47.2595214</v>
      </c>
      <c r="L78" s="110">
        <v>41.49834579</v>
      </c>
      <c r="M78" s="110">
        <v>42.47886892</v>
      </c>
      <c r="N78" s="110">
        <v>44.15788681</v>
      </c>
      <c r="O78" s="110">
        <v>44.74503292</v>
      </c>
      <c r="P78" s="110">
        <v>45.54283958</v>
      </c>
      <c r="Q78" s="110">
        <v>45.51295376</v>
      </c>
      <c r="R78" s="110">
        <v>45.59081539</v>
      </c>
      <c r="S78" s="110">
        <v>48.38256025</v>
      </c>
      <c r="T78" s="110">
        <v>49.32390646</v>
      </c>
      <c r="U78" s="110">
        <v>51.2459094</v>
      </c>
      <c r="V78" s="110">
        <v>51.98808138</v>
      </c>
      <c r="W78" s="110">
        <v>54.78404587</v>
      </c>
      <c r="X78" s="110">
        <v>56.0523544</v>
      </c>
      <c r="Y78" s="110">
        <v>57.00181815</v>
      </c>
      <c r="Z78" s="110">
        <v>56.05519606</v>
      </c>
      <c r="AA78" s="110">
        <v>59.23037512</v>
      </c>
      <c r="AB78" s="110">
        <v>59.48803446</v>
      </c>
      <c r="AC78" s="110">
        <v>59.89870692</v>
      </c>
      <c r="AD78" s="110">
        <v>59.17201164</v>
      </c>
      <c r="AE78" s="110">
        <v>58.44789624</v>
      </c>
      <c r="AF78" s="110">
        <v>61.08988885</v>
      </c>
      <c r="AG78" s="110">
        <v>59.27489608</v>
      </c>
      <c r="AH78" s="110">
        <v>56.77968511</v>
      </c>
      <c r="AI78" s="110">
        <v>56.58487362</v>
      </c>
      <c r="AJ78" s="110">
        <v>56.55705943</v>
      </c>
    </row>
    <row r="79" spans="1:36" ht="15" customHeight="1">
      <c r="A79" s="104"/>
      <c r="B79" s="105"/>
      <c r="C79" s="106" t="s">
        <v>54</v>
      </c>
      <c r="D79" s="110">
        <v>0.70915461</v>
      </c>
      <c r="E79" s="110">
        <v>0.76633226</v>
      </c>
      <c r="F79" s="110">
        <v>0.79023456</v>
      </c>
      <c r="G79" s="110">
        <v>0.82252642</v>
      </c>
      <c r="H79" s="110">
        <v>0.72123086</v>
      </c>
      <c r="I79" s="110">
        <v>0.71870683</v>
      </c>
      <c r="J79" s="110">
        <v>0.75369549</v>
      </c>
      <c r="K79" s="110">
        <v>0.8530035</v>
      </c>
      <c r="L79" s="110">
        <v>0.79273748</v>
      </c>
      <c r="M79" s="110">
        <v>0.80848396</v>
      </c>
      <c r="N79" s="110">
        <v>0.92025932</v>
      </c>
      <c r="O79" s="110">
        <v>0.89507225</v>
      </c>
      <c r="P79" s="110">
        <v>0.82732832</v>
      </c>
      <c r="Q79" s="110">
        <v>0.81077148</v>
      </c>
      <c r="R79" s="110">
        <v>0.87960028</v>
      </c>
      <c r="S79" s="110">
        <v>0.8917815</v>
      </c>
      <c r="T79" s="110">
        <v>0.96288032</v>
      </c>
      <c r="U79" s="110">
        <v>0.93701978</v>
      </c>
      <c r="V79" s="110">
        <v>0.93209111</v>
      </c>
      <c r="W79" s="110">
        <v>1.04762379</v>
      </c>
      <c r="X79" s="110">
        <v>1.05520611</v>
      </c>
      <c r="Y79" s="110">
        <v>1.12633516</v>
      </c>
      <c r="Z79" s="110">
        <v>1.09642108</v>
      </c>
      <c r="AA79" s="110">
        <v>1.31458934</v>
      </c>
      <c r="AB79" s="110">
        <v>1.36921916</v>
      </c>
      <c r="AC79" s="110">
        <v>1.51968378</v>
      </c>
      <c r="AD79" s="110">
        <v>1.5559193</v>
      </c>
      <c r="AE79" s="110">
        <v>1.64836175</v>
      </c>
      <c r="AF79" s="110">
        <v>1.89844944</v>
      </c>
      <c r="AG79" s="110">
        <v>1.96139605</v>
      </c>
      <c r="AH79" s="110">
        <v>2.09064424</v>
      </c>
      <c r="AI79" s="110">
        <v>2.16880865</v>
      </c>
      <c r="AJ79" s="110">
        <v>2.46255521</v>
      </c>
    </row>
    <row r="80" spans="1:36" ht="15" customHeight="1">
      <c r="A80" s="104"/>
      <c r="B80" s="105" t="s">
        <v>783</v>
      </c>
      <c r="C80" s="106"/>
      <c r="D80" s="110">
        <v>12.46696606</v>
      </c>
      <c r="E80" s="110">
        <v>12.70004913</v>
      </c>
      <c r="F80" s="110">
        <v>12.76092751</v>
      </c>
      <c r="G80" s="110">
        <v>12.55105523</v>
      </c>
      <c r="H80" s="110">
        <v>12.84418601</v>
      </c>
      <c r="I80" s="110">
        <v>12.92001695</v>
      </c>
      <c r="J80" s="110">
        <v>12.92251436</v>
      </c>
      <c r="K80" s="110">
        <v>13.29634806</v>
      </c>
      <c r="L80" s="110">
        <v>8.99356319</v>
      </c>
      <c r="M80" s="110">
        <v>9.17865254</v>
      </c>
      <c r="N80" s="110">
        <v>9.50170248</v>
      </c>
      <c r="O80" s="110">
        <v>9.52418348</v>
      </c>
      <c r="P80" s="110">
        <v>9.67083067</v>
      </c>
      <c r="Q80" s="110">
        <v>9.74499775</v>
      </c>
      <c r="R80" s="110">
        <v>9.88126228</v>
      </c>
      <c r="S80" s="110">
        <v>10.00946745</v>
      </c>
      <c r="T80" s="110">
        <v>9.55142307</v>
      </c>
      <c r="U80" s="110">
        <v>9.79952074</v>
      </c>
      <c r="V80" s="110">
        <v>9.46227765</v>
      </c>
      <c r="W80" s="110">
        <v>9.7935526</v>
      </c>
      <c r="X80" s="110">
        <v>10.50353414</v>
      </c>
      <c r="Y80" s="110">
        <v>10.30355355</v>
      </c>
      <c r="Z80" s="110">
        <v>10.1439452</v>
      </c>
      <c r="AA80" s="110">
        <v>15.41457501</v>
      </c>
      <c r="AB80" s="110">
        <v>15.61752163</v>
      </c>
      <c r="AC80" s="110">
        <v>16.03995914</v>
      </c>
      <c r="AD80" s="110">
        <v>15.73128141</v>
      </c>
      <c r="AE80" s="110">
        <v>15.80247937</v>
      </c>
      <c r="AF80" s="110">
        <v>16.56835182</v>
      </c>
      <c r="AG80" s="110">
        <v>16.07281283</v>
      </c>
      <c r="AH80" s="110">
        <v>16.17152138</v>
      </c>
      <c r="AI80" s="110">
        <v>15.84240126</v>
      </c>
      <c r="AJ80" s="110">
        <v>15.67667469</v>
      </c>
    </row>
    <row r="81" spans="1:36" ht="15" customHeight="1">
      <c r="A81" s="104"/>
      <c r="B81" s="105"/>
      <c r="C81" s="106" t="s">
        <v>52</v>
      </c>
      <c r="D81" s="110">
        <v>0.15368633</v>
      </c>
      <c r="E81" s="110">
        <v>0.11984581</v>
      </c>
      <c r="F81" s="110">
        <v>0.10017363</v>
      </c>
      <c r="G81" s="110">
        <v>0.08898302</v>
      </c>
      <c r="H81" s="110">
        <v>0.06920482</v>
      </c>
      <c r="I81" s="110">
        <v>0.07804359</v>
      </c>
      <c r="J81" s="110">
        <v>0.07297797</v>
      </c>
      <c r="K81" s="110">
        <v>0.05568072</v>
      </c>
      <c r="L81" s="110">
        <v>0.05296663</v>
      </c>
      <c r="M81" s="110">
        <v>0.03918419</v>
      </c>
      <c r="N81" s="110">
        <v>0.05119377</v>
      </c>
      <c r="O81" s="110">
        <v>0.03201871</v>
      </c>
      <c r="P81" s="110">
        <v>0.03400093</v>
      </c>
      <c r="Q81" s="110">
        <v>0.04031217</v>
      </c>
      <c r="R81" s="110">
        <v>0.02576612</v>
      </c>
      <c r="S81" s="110">
        <v>0.03045704</v>
      </c>
      <c r="T81" s="110">
        <v>0.02921731</v>
      </c>
      <c r="U81" s="110">
        <v>0.04035432</v>
      </c>
      <c r="V81" s="110">
        <v>0.02211836</v>
      </c>
      <c r="W81" s="110">
        <v>0.02604225</v>
      </c>
      <c r="X81" s="110">
        <v>0.07684807</v>
      </c>
      <c r="Y81" s="110">
        <v>0.07743537</v>
      </c>
      <c r="Z81" s="110">
        <v>0.05150717</v>
      </c>
      <c r="AA81" s="110">
        <v>0.05580548</v>
      </c>
      <c r="AB81" s="110">
        <v>0.05658981</v>
      </c>
      <c r="AC81" s="110">
        <v>0.06792091</v>
      </c>
      <c r="AD81" s="110">
        <v>0.04908339</v>
      </c>
      <c r="AE81" s="110">
        <v>0.08597576</v>
      </c>
      <c r="AF81" s="110">
        <v>0.06904264</v>
      </c>
      <c r="AG81" s="110">
        <v>0.05945053</v>
      </c>
      <c r="AH81" s="110">
        <v>0.05635366</v>
      </c>
      <c r="AI81" s="110">
        <v>0.03478246</v>
      </c>
      <c r="AJ81" s="110">
        <v>0.05461546</v>
      </c>
    </row>
    <row r="82" spans="1:36" ht="15" customHeight="1">
      <c r="A82" s="104"/>
      <c r="B82" s="105"/>
      <c r="C82" s="106" t="s">
        <v>53</v>
      </c>
      <c r="D82" s="110">
        <v>12.06591146</v>
      </c>
      <c r="E82" s="110">
        <v>12.34016757</v>
      </c>
      <c r="F82" s="110">
        <v>12.43006616</v>
      </c>
      <c r="G82" s="110">
        <v>12.2087363</v>
      </c>
      <c r="H82" s="110">
        <v>12.56071882</v>
      </c>
      <c r="I82" s="110">
        <v>12.61486234</v>
      </c>
      <c r="J82" s="110">
        <v>12.58335885</v>
      </c>
      <c r="K82" s="110">
        <v>12.92815145</v>
      </c>
      <c r="L82" s="110">
        <v>8.72982179</v>
      </c>
      <c r="M82" s="110">
        <v>8.95032503</v>
      </c>
      <c r="N82" s="110">
        <v>9.19994435</v>
      </c>
      <c r="O82" s="110">
        <v>9.2450353</v>
      </c>
      <c r="P82" s="110">
        <v>9.40521139</v>
      </c>
      <c r="Q82" s="110">
        <v>9.48575171</v>
      </c>
      <c r="R82" s="110">
        <v>9.64549501</v>
      </c>
      <c r="S82" s="110">
        <v>9.76404744</v>
      </c>
      <c r="T82" s="110">
        <v>9.2887624</v>
      </c>
      <c r="U82" s="110">
        <v>9.5088411</v>
      </c>
      <c r="V82" s="110">
        <v>9.23779379</v>
      </c>
      <c r="W82" s="110">
        <v>9.54475586</v>
      </c>
      <c r="X82" s="110">
        <v>10.15965125</v>
      </c>
      <c r="Y82" s="110">
        <v>9.98055134</v>
      </c>
      <c r="Z82" s="110">
        <v>9.84626583</v>
      </c>
      <c r="AA82" s="110">
        <v>14.97177771</v>
      </c>
      <c r="AB82" s="110">
        <v>15.17419247</v>
      </c>
      <c r="AC82" s="110">
        <v>15.53047591</v>
      </c>
      <c r="AD82" s="110">
        <v>15.24067746</v>
      </c>
      <c r="AE82" s="110">
        <v>15.21482705</v>
      </c>
      <c r="AF82" s="110">
        <v>15.90285353</v>
      </c>
      <c r="AG82" s="110">
        <v>15.40053516</v>
      </c>
      <c r="AH82" s="110">
        <v>15.46374617</v>
      </c>
      <c r="AI82" s="110">
        <v>15.15047689</v>
      </c>
      <c r="AJ82" s="110">
        <v>14.89263052</v>
      </c>
    </row>
    <row r="83" spans="1:36" ht="15" customHeight="1">
      <c r="A83" s="104"/>
      <c r="B83" s="105"/>
      <c r="C83" s="106" t="s">
        <v>54</v>
      </c>
      <c r="D83" s="110">
        <v>0.24736827</v>
      </c>
      <c r="E83" s="110">
        <v>0.24003575</v>
      </c>
      <c r="F83" s="110">
        <v>0.23068772</v>
      </c>
      <c r="G83" s="110">
        <v>0.25333591</v>
      </c>
      <c r="H83" s="110">
        <v>0.21426237</v>
      </c>
      <c r="I83" s="110">
        <v>0.22711102</v>
      </c>
      <c r="J83" s="110">
        <v>0.26617754</v>
      </c>
      <c r="K83" s="110">
        <v>0.31251589</v>
      </c>
      <c r="L83" s="110">
        <v>0.21077477</v>
      </c>
      <c r="M83" s="110">
        <v>0.18914332</v>
      </c>
      <c r="N83" s="110">
        <v>0.25056436</v>
      </c>
      <c r="O83" s="110">
        <v>0.24712947</v>
      </c>
      <c r="P83" s="110">
        <v>0.23161835</v>
      </c>
      <c r="Q83" s="110">
        <v>0.21893387</v>
      </c>
      <c r="R83" s="110">
        <v>0.21000115</v>
      </c>
      <c r="S83" s="110">
        <v>0.21496297</v>
      </c>
      <c r="T83" s="110">
        <v>0.23344336</v>
      </c>
      <c r="U83" s="110">
        <v>0.25032532</v>
      </c>
      <c r="V83" s="110">
        <v>0.2023655</v>
      </c>
      <c r="W83" s="110">
        <v>0.22275449</v>
      </c>
      <c r="X83" s="110">
        <v>0.26703482</v>
      </c>
      <c r="Y83" s="110">
        <v>0.24556684</v>
      </c>
      <c r="Z83" s="110">
        <v>0.2461722</v>
      </c>
      <c r="AA83" s="110">
        <v>0.38699182</v>
      </c>
      <c r="AB83" s="110">
        <v>0.38673935</v>
      </c>
      <c r="AC83" s="110">
        <v>0.44156232</v>
      </c>
      <c r="AD83" s="110">
        <v>0.44152056</v>
      </c>
      <c r="AE83" s="110">
        <v>0.50167656</v>
      </c>
      <c r="AF83" s="110">
        <v>0.59645565</v>
      </c>
      <c r="AG83" s="110">
        <v>0.61282714</v>
      </c>
      <c r="AH83" s="110">
        <v>0.65142155</v>
      </c>
      <c r="AI83" s="110">
        <v>0.65714191</v>
      </c>
      <c r="AJ83" s="110">
        <v>0.72942871</v>
      </c>
    </row>
    <row r="84" spans="1:36" ht="15" customHeight="1">
      <c r="A84" s="104"/>
      <c r="B84" s="105" t="s">
        <v>140</v>
      </c>
      <c r="C84" s="106"/>
      <c r="D84" s="110">
        <v>33.781346</v>
      </c>
      <c r="E84" s="110">
        <v>34.61267127</v>
      </c>
      <c r="F84" s="110">
        <v>34.25140053</v>
      </c>
      <c r="G84" s="110">
        <v>33.54198563</v>
      </c>
      <c r="H84" s="110">
        <v>33.5023546</v>
      </c>
      <c r="I84" s="110">
        <v>33.73725588</v>
      </c>
      <c r="J84" s="110">
        <v>35.23618408</v>
      </c>
      <c r="K84" s="110">
        <v>35.4006537</v>
      </c>
      <c r="L84" s="110">
        <v>33.83290784</v>
      </c>
      <c r="M84" s="110">
        <v>34.6886272</v>
      </c>
      <c r="N84" s="110">
        <v>36.13160857</v>
      </c>
      <c r="O84" s="110">
        <v>36.59972288</v>
      </c>
      <c r="P84" s="110">
        <v>37.11977152</v>
      </c>
      <c r="Q84" s="110">
        <v>36.91928748</v>
      </c>
      <c r="R84" s="110">
        <v>36.89401804</v>
      </c>
      <c r="S84" s="110">
        <v>39.68234796</v>
      </c>
      <c r="T84" s="110">
        <v>41.12455327</v>
      </c>
      <c r="U84" s="110">
        <v>42.90415956</v>
      </c>
      <c r="V84" s="110">
        <v>43.99381374</v>
      </c>
      <c r="W84" s="110">
        <v>46.60780046</v>
      </c>
      <c r="X84" s="110">
        <v>47.20120522</v>
      </c>
      <c r="Y84" s="110">
        <v>48.54078092</v>
      </c>
      <c r="Z84" s="110">
        <v>47.55494436</v>
      </c>
      <c r="AA84" s="110">
        <v>45.6447459</v>
      </c>
      <c r="AB84" s="110">
        <v>45.70542322</v>
      </c>
      <c r="AC84" s="110">
        <v>45.82380417</v>
      </c>
      <c r="AD84" s="110">
        <v>45.40903401</v>
      </c>
      <c r="AE84" s="110">
        <v>44.85912414</v>
      </c>
      <c r="AF84" s="110">
        <v>46.9314741</v>
      </c>
      <c r="AG84" s="110">
        <v>45.63099882</v>
      </c>
      <c r="AH84" s="110">
        <v>43.06199507</v>
      </c>
      <c r="AI84" s="110">
        <v>43.21246397</v>
      </c>
      <c r="AJ84" s="110">
        <v>43.66599189</v>
      </c>
    </row>
    <row r="85" spans="1:36" ht="15" customHeight="1">
      <c r="A85" s="104"/>
      <c r="B85" s="105"/>
      <c r="C85" s="106" t="s">
        <v>52</v>
      </c>
      <c r="D85" s="110">
        <v>1.15234573</v>
      </c>
      <c r="E85" s="110">
        <v>0.99164477</v>
      </c>
      <c r="F85" s="110">
        <v>0.72507988</v>
      </c>
      <c r="G85" s="110">
        <v>0.57481711</v>
      </c>
      <c r="H85" s="110">
        <v>0.5028417</v>
      </c>
      <c r="I85" s="110">
        <v>0.54581933</v>
      </c>
      <c r="J85" s="110">
        <v>0.54558056</v>
      </c>
      <c r="K85" s="110">
        <v>0.52879614</v>
      </c>
      <c r="L85" s="110">
        <v>0.48242113</v>
      </c>
      <c r="M85" s="110">
        <v>0.54074267</v>
      </c>
      <c r="N85" s="110">
        <v>0.50397115</v>
      </c>
      <c r="O85" s="110">
        <v>0.45178248</v>
      </c>
      <c r="P85" s="110">
        <v>0.38643336</v>
      </c>
      <c r="Q85" s="110">
        <v>0.30024782</v>
      </c>
      <c r="R85" s="110">
        <v>0.27909853</v>
      </c>
      <c r="S85" s="110">
        <v>0.38701662</v>
      </c>
      <c r="T85" s="110">
        <v>0.35997225</v>
      </c>
      <c r="U85" s="110">
        <v>0.4803968</v>
      </c>
      <c r="V85" s="110">
        <v>0.51380054</v>
      </c>
      <c r="W85" s="110">
        <v>0.54364115</v>
      </c>
      <c r="X85" s="110">
        <v>0.52033078</v>
      </c>
      <c r="Y85" s="110">
        <v>0.63874579</v>
      </c>
      <c r="Z85" s="110">
        <v>0.49576525</v>
      </c>
      <c r="AA85" s="110">
        <v>0.45855097</v>
      </c>
      <c r="AB85" s="110">
        <v>0.40910142</v>
      </c>
      <c r="AC85" s="110">
        <v>0.3774517</v>
      </c>
      <c r="AD85" s="110">
        <v>0.36330109</v>
      </c>
      <c r="AE85" s="110">
        <v>0.47936976</v>
      </c>
      <c r="AF85" s="110">
        <v>0.44244499</v>
      </c>
      <c r="AG85" s="110">
        <v>0.40806899</v>
      </c>
      <c r="AH85" s="110">
        <v>0.30683344</v>
      </c>
      <c r="AI85" s="110">
        <v>0.2664005</v>
      </c>
      <c r="AJ85" s="110">
        <v>0.26843648</v>
      </c>
    </row>
    <row r="86" spans="1:36" ht="15" customHeight="1">
      <c r="A86" s="104"/>
      <c r="B86" s="105"/>
      <c r="C86" s="106" t="s">
        <v>53</v>
      </c>
      <c r="D86" s="110">
        <v>32.16721393</v>
      </c>
      <c r="E86" s="110">
        <v>33.09472999</v>
      </c>
      <c r="F86" s="110">
        <v>32.96677381</v>
      </c>
      <c r="G86" s="110">
        <v>32.39797801</v>
      </c>
      <c r="H86" s="110">
        <v>32.49254441</v>
      </c>
      <c r="I86" s="110">
        <v>32.69984074</v>
      </c>
      <c r="J86" s="110">
        <v>34.20308557</v>
      </c>
      <c r="K86" s="110">
        <v>34.33136995</v>
      </c>
      <c r="L86" s="110">
        <v>32.768524</v>
      </c>
      <c r="M86" s="110">
        <v>33.52854389</v>
      </c>
      <c r="N86" s="110">
        <v>34.95794246</v>
      </c>
      <c r="O86" s="110">
        <v>35.49999762</v>
      </c>
      <c r="P86" s="110">
        <v>36.13762819</v>
      </c>
      <c r="Q86" s="110">
        <v>36.02720205</v>
      </c>
      <c r="R86" s="110">
        <v>35.94532038</v>
      </c>
      <c r="S86" s="110">
        <v>38.61851281</v>
      </c>
      <c r="T86" s="110">
        <v>40.03514406</v>
      </c>
      <c r="U86" s="110">
        <v>41.7370683</v>
      </c>
      <c r="V86" s="110">
        <v>42.75028759</v>
      </c>
      <c r="W86" s="110">
        <v>45.23929001</v>
      </c>
      <c r="X86" s="110">
        <v>45.89270315</v>
      </c>
      <c r="Y86" s="110">
        <v>47.02126681</v>
      </c>
      <c r="Z86" s="110">
        <v>46.20893023</v>
      </c>
      <c r="AA86" s="110">
        <v>44.25859741</v>
      </c>
      <c r="AB86" s="110">
        <v>44.31384199</v>
      </c>
      <c r="AC86" s="110">
        <v>44.36823101</v>
      </c>
      <c r="AD86" s="110">
        <v>43.93133418</v>
      </c>
      <c r="AE86" s="110">
        <v>43.23306919</v>
      </c>
      <c r="AF86" s="110">
        <v>45.18703532</v>
      </c>
      <c r="AG86" s="110">
        <v>43.87436092</v>
      </c>
      <c r="AH86" s="110">
        <v>41.31593894</v>
      </c>
      <c r="AI86" s="110">
        <v>41.43439673</v>
      </c>
      <c r="AJ86" s="110">
        <v>41.66442891</v>
      </c>
    </row>
    <row r="87" spans="1:36" ht="15" customHeight="1">
      <c r="A87" s="104"/>
      <c r="B87" s="105"/>
      <c r="C87" s="106" t="s">
        <v>54</v>
      </c>
      <c r="D87" s="110">
        <v>0.46178634</v>
      </c>
      <c r="E87" s="110">
        <v>0.52629651</v>
      </c>
      <c r="F87" s="110">
        <v>0.55954684</v>
      </c>
      <c r="G87" s="110">
        <v>0.56919051</v>
      </c>
      <c r="H87" s="110">
        <v>0.50696849</v>
      </c>
      <c r="I87" s="110">
        <v>0.49159581</v>
      </c>
      <c r="J87" s="110">
        <v>0.48751795</v>
      </c>
      <c r="K87" s="110">
        <v>0.54048761</v>
      </c>
      <c r="L87" s="110">
        <v>0.58196271</v>
      </c>
      <c r="M87" s="110">
        <v>0.61934064</v>
      </c>
      <c r="N87" s="110">
        <v>0.66969496</v>
      </c>
      <c r="O87" s="110">
        <v>0.64794278</v>
      </c>
      <c r="P87" s="110">
        <v>0.59570997</v>
      </c>
      <c r="Q87" s="110">
        <v>0.59183761</v>
      </c>
      <c r="R87" s="110">
        <v>0.66959913</v>
      </c>
      <c r="S87" s="110">
        <v>0.67681853</v>
      </c>
      <c r="T87" s="110">
        <v>0.72943696</v>
      </c>
      <c r="U87" s="110">
        <v>0.68669446</v>
      </c>
      <c r="V87" s="110">
        <v>0.72972561</v>
      </c>
      <c r="W87" s="110">
        <v>0.8248693</v>
      </c>
      <c r="X87" s="110">
        <v>0.78817129</v>
      </c>
      <c r="Y87" s="110">
        <v>0.88076832</v>
      </c>
      <c r="Z87" s="110">
        <v>0.85024888</v>
      </c>
      <c r="AA87" s="110">
        <v>0.92759752</v>
      </c>
      <c r="AB87" s="110">
        <v>0.98247981</v>
      </c>
      <c r="AC87" s="110">
        <v>1.07812146</v>
      </c>
      <c r="AD87" s="110">
        <v>1.11439874</v>
      </c>
      <c r="AE87" s="110">
        <v>1.14668519</v>
      </c>
      <c r="AF87" s="110">
        <v>1.30199379</v>
      </c>
      <c r="AG87" s="110">
        <v>1.34856891</v>
      </c>
      <c r="AH87" s="110">
        <v>1.43922269</v>
      </c>
      <c r="AI87" s="110">
        <v>1.51166674</v>
      </c>
      <c r="AJ87" s="110">
        <v>1.7331265</v>
      </c>
    </row>
    <row r="88" ht="8.25" customHeight="1"/>
    <row r="89" spans="1:7" ht="15.75">
      <c r="A89" s="146" t="s">
        <v>98</v>
      </c>
      <c r="B89" s="146"/>
      <c r="C89" s="146"/>
      <c r="D89" s="93"/>
      <c r="E89" s="93"/>
      <c r="F89" s="93"/>
      <c r="G89" s="93"/>
    </row>
  </sheetData>
  <sheetProtection/>
  <mergeCells count="8">
    <mergeCell ref="A89:C89"/>
    <mergeCell ref="A75:C75"/>
    <mergeCell ref="A2:C2"/>
    <mergeCell ref="A3:C3"/>
    <mergeCell ref="A4:C4"/>
    <mergeCell ref="A6:C6"/>
    <mergeCell ref="A34:C34"/>
    <mergeCell ref="A61:C61"/>
  </mergeCells>
  <printOptions/>
  <pageMargins left="0.7" right="0.7" top="0.75" bottom="0.75" header="0.3" footer="0.3"/>
  <pageSetup fitToHeight="2" fitToWidth="12" horizontalDpi="600" verticalDpi="600" orientation="landscape" pageOrder="overThenDown" scale="62"/>
  <rowBreaks count="1" manualBreakCount="1">
    <brk id="46" max="35" man="1"/>
  </rowBreaks>
</worksheet>
</file>

<file path=xl/worksheets/sheet4.xml><?xml version="1.0" encoding="utf-8"?>
<worksheet xmlns="http://schemas.openxmlformats.org/spreadsheetml/2006/main" xmlns:r="http://schemas.openxmlformats.org/officeDocument/2006/relationships">
  <sheetPr>
    <pageSetUpPr fitToPage="1"/>
  </sheetPr>
  <dimension ref="A1:U46"/>
  <sheetViews>
    <sheetView zoomScaleSheetLayoutView="100" zoomScalePageLayoutView="0" workbookViewId="0" topLeftCell="A28">
      <selection activeCell="A45" sqref="A45:H45"/>
    </sheetView>
  </sheetViews>
  <sheetFormatPr defaultColWidth="8.57421875" defaultRowHeight="15"/>
  <cols>
    <col min="1" max="1" width="7.8515625" style="31" customWidth="1"/>
    <col min="2" max="2" width="16.421875" style="31" bestFit="1" customWidth="1"/>
    <col min="3" max="3" width="16.00390625" style="31" bestFit="1" customWidth="1"/>
    <col min="4" max="4" width="15.00390625" style="31" bestFit="1" customWidth="1"/>
    <col min="5" max="5" width="13.28125" style="31" bestFit="1" customWidth="1"/>
    <col min="6" max="6" width="12.8515625" style="31" bestFit="1" customWidth="1"/>
    <col min="7" max="7" width="12.00390625" style="31" bestFit="1" customWidth="1"/>
    <col min="8" max="8" width="8.57421875" style="43" customWidth="1"/>
    <col min="9" max="14" width="8.57421875" style="31" customWidth="1"/>
    <col min="15" max="20" width="10.00390625" style="31" bestFit="1" customWidth="1"/>
    <col min="21" max="16384" width="8.57421875" style="31" customWidth="1"/>
  </cols>
  <sheetData>
    <row r="1" ht="15">
      <c r="A1" s="2" t="s">
        <v>32</v>
      </c>
    </row>
    <row r="2" ht="15">
      <c r="A2" s="2" t="s">
        <v>159</v>
      </c>
    </row>
    <row r="3" spans="1:8" ht="15" customHeight="1">
      <c r="A3" s="156" t="s">
        <v>141</v>
      </c>
      <c r="B3" s="156"/>
      <c r="C3" s="156"/>
      <c r="D3" s="156"/>
      <c r="E3" s="156"/>
      <c r="F3" s="156"/>
      <c r="G3" s="156"/>
      <c r="H3" s="156"/>
    </row>
    <row r="4" spans="1:8" ht="30" customHeight="1">
      <c r="A4" s="44"/>
      <c r="B4" s="157" t="s">
        <v>785</v>
      </c>
      <c r="C4" s="157"/>
      <c r="D4" s="157"/>
      <c r="E4" s="157"/>
      <c r="F4" s="157"/>
      <c r="G4" s="157"/>
      <c r="H4" s="158" t="s">
        <v>786</v>
      </c>
    </row>
    <row r="5" spans="1:8" s="43" customFormat="1" ht="30" customHeight="1">
      <c r="A5" s="45" t="s">
        <v>0</v>
      </c>
      <c r="B5" s="123" t="s">
        <v>2</v>
      </c>
      <c r="C5" s="123" t="s">
        <v>3</v>
      </c>
      <c r="D5" s="123" t="s">
        <v>4</v>
      </c>
      <c r="E5" s="124" t="s">
        <v>156</v>
      </c>
      <c r="F5" s="123" t="s">
        <v>5</v>
      </c>
      <c r="G5" s="123" t="s">
        <v>6</v>
      </c>
      <c r="H5" s="159"/>
    </row>
    <row r="6" spans="1:21" ht="15">
      <c r="A6" s="47">
        <v>1975</v>
      </c>
      <c r="B6" s="23">
        <f>54.0857/100</f>
        <v>0.540857</v>
      </c>
      <c r="C6" s="23">
        <f>3.43372/100</f>
        <v>0.0343372</v>
      </c>
      <c r="D6" s="23">
        <f>8.4776/100</f>
        <v>0.084776</v>
      </c>
      <c r="E6" s="23">
        <f>11.2715/100</f>
        <v>0.112715</v>
      </c>
      <c r="F6" s="23">
        <f>18.8385/100</f>
        <v>0.188385</v>
      </c>
      <c r="G6" s="23">
        <f>3.89291/100</f>
        <v>0.0389291</v>
      </c>
      <c r="H6" s="24">
        <f>7.86/100</f>
        <v>0.0786</v>
      </c>
      <c r="O6" s="1"/>
      <c r="P6" s="1"/>
      <c r="Q6" s="1"/>
      <c r="R6" s="1"/>
      <c r="S6" s="1"/>
      <c r="T6" s="1"/>
      <c r="U6" s="48"/>
    </row>
    <row r="7" spans="1:20" ht="15">
      <c r="A7" s="49">
        <v>1976</v>
      </c>
      <c r="B7" s="50">
        <v>53.2576</v>
      </c>
      <c r="C7" s="50">
        <v>3.35079</v>
      </c>
      <c r="D7" s="50">
        <v>8.6827</v>
      </c>
      <c r="E7" s="50">
        <v>11.3055</v>
      </c>
      <c r="F7" s="50">
        <v>19.3501</v>
      </c>
      <c r="G7" s="50">
        <v>4.05341</v>
      </c>
      <c r="H7" s="51">
        <v>6.84</v>
      </c>
      <c r="O7" s="1"/>
      <c r="P7" s="1"/>
      <c r="Q7" s="1"/>
      <c r="R7" s="1"/>
      <c r="S7" s="1"/>
      <c r="T7" s="1"/>
    </row>
    <row r="8" spans="1:20" ht="15">
      <c r="A8" s="49">
        <v>1977</v>
      </c>
      <c r="B8" s="50">
        <v>53.38</v>
      </c>
      <c r="C8" s="50">
        <v>3.00178</v>
      </c>
      <c r="D8" s="50">
        <v>8.9246</v>
      </c>
      <c r="E8" s="50">
        <v>11.4855</v>
      </c>
      <c r="F8" s="50">
        <v>19.1964</v>
      </c>
      <c r="G8" s="50">
        <v>4.01175</v>
      </c>
      <c r="H8" s="51">
        <v>6.83</v>
      </c>
      <c r="O8" s="1"/>
      <c r="P8" s="1"/>
      <c r="Q8" s="1"/>
      <c r="R8" s="1"/>
      <c r="S8" s="1"/>
      <c r="T8" s="1"/>
    </row>
    <row r="9" spans="1:20" ht="15">
      <c r="A9" s="49">
        <v>1978</v>
      </c>
      <c r="B9" s="50">
        <v>53.4915</v>
      </c>
      <c r="C9" s="50">
        <v>2.85005</v>
      </c>
      <c r="D9" s="50">
        <v>8.7598</v>
      </c>
      <c r="E9" s="50">
        <v>10.4093</v>
      </c>
      <c r="F9" s="50">
        <v>20.7847</v>
      </c>
      <c r="G9" s="50">
        <v>3.70474</v>
      </c>
      <c r="H9" s="51">
        <v>9.06</v>
      </c>
      <c r="O9" s="1"/>
      <c r="P9" s="1"/>
      <c r="Q9" s="1"/>
      <c r="R9" s="1"/>
      <c r="S9" s="1"/>
      <c r="T9" s="1"/>
    </row>
    <row r="10" spans="1:20" ht="15">
      <c r="A10" s="49">
        <v>1979</v>
      </c>
      <c r="B10" s="50">
        <v>52.8326</v>
      </c>
      <c r="C10" s="50">
        <v>2.69024</v>
      </c>
      <c r="D10" s="50">
        <v>8.0987</v>
      </c>
      <c r="E10" s="50">
        <v>10.6575</v>
      </c>
      <c r="F10" s="50">
        <v>23.1576</v>
      </c>
      <c r="G10" s="50">
        <v>2.56345</v>
      </c>
      <c r="H10" s="51">
        <v>12.67</v>
      </c>
      <c r="O10" s="1"/>
      <c r="P10" s="1"/>
      <c r="Q10" s="1"/>
      <c r="R10" s="1"/>
      <c r="S10" s="1"/>
      <c r="T10" s="1"/>
    </row>
    <row r="11" spans="1:20" ht="15">
      <c r="A11" s="49">
        <v>1980</v>
      </c>
      <c r="B11" s="50">
        <v>52.6684</v>
      </c>
      <c r="C11" s="50">
        <v>2.54721</v>
      </c>
      <c r="D11" s="50">
        <v>8.3829</v>
      </c>
      <c r="E11" s="50">
        <v>10.7498</v>
      </c>
      <c r="F11" s="50">
        <v>23.1313</v>
      </c>
      <c r="G11" s="50">
        <v>2.52045</v>
      </c>
      <c r="H11" s="51">
        <v>15.26</v>
      </c>
      <c r="O11" s="1"/>
      <c r="P11" s="1"/>
      <c r="Q11" s="1"/>
      <c r="R11" s="1"/>
      <c r="S11" s="1"/>
      <c r="T11" s="1"/>
    </row>
    <row r="12" spans="1:20" ht="15">
      <c r="A12" s="49">
        <v>1981</v>
      </c>
      <c r="B12" s="50">
        <v>52.2333</v>
      </c>
      <c r="C12" s="50">
        <v>2.04131</v>
      </c>
      <c r="D12" s="50">
        <v>7.9725</v>
      </c>
      <c r="E12" s="50">
        <v>10.0908</v>
      </c>
      <c r="F12" s="50">
        <v>25.6014</v>
      </c>
      <c r="G12" s="50">
        <v>2.06072</v>
      </c>
      <c r="H12" s="51">
        <v>18.87</v>
      </c>
      <c r="O12" s="1"/>
      <c r="P12" s="1"/>
      <c r="Q12" s="1"/>
      <c r="R12" s="1"/>
      <c r="S12" s="1"/>
      <c r="T12" s="1"/>
    </row>
    <row r="13" spans="1:20" ht="15">
      <c r="A13" s="49">
        <v>1982</v>
      </c>
      <c r="B13" s="50">
        <v>52.3804</v>
      </c>
      <c r="C13" s="50">
        <v>1.81356</v>
      </c>
      <c r="D13" s="50">
        <v>7.5185</v>
      </c>
      <c r="E13" s="50">
        <v>10.0147</v>
      </c>
      <c r="F13" s="50">
        <v>26.3468</v>
      </c>
      <c r="G13" s="50">
        <v>1.92609</v>
      </c>
      <c r="H13" s="51">
        <v>14.85</v>
      </c>
      <c r="O13" s="1"/>
      <c r="P13" s="1"/>
      <c r="Q13" s="1"/>
      <c r="R13" s="1"/>
      <c r="S13" s="1"/>
      <c r="T13" s="1"/>
    </row>
    <row r="14" spans="1:20" ht="15">
      <c r="A14" s="49">
        <v>1983</v>
      </c>
      <c r="B14" s="50">
        <v>50.9618</v>
      </c>
      <c r="C14" s="50">
        <v>1.95811</v>
      </c>
      <c r="D14" s="50">
        <v>8.0716</v>
      </c>
      <c r="E14" s="50">
        <v>10.6852</v>
      </c>
      <c r="F14" s="50">
        <v>26.3105</v>
      </c>
      <c r="G14" s="50">
        <v>2.01269</v>
      </c>
      <c r="H14" s="51">
        <v>10.79</v>
      </c>
      <c r="O14" s="1"/>
      <c r="P14" s="1"/>
      <c r="Q14" s="1"/>
      <c r="R14" s="1"/>
      <c r="S14" s="1"/>
      <c r="T14" s="1"/>
    </row>
    <row r="15" spans="1:20" ht="15">
      <c r="A15" s="49">
        <v>1984</v>
      </c>
      <c r="B15" s="50">
        <v>48.1263</v>
      </c>
      <c r="C15" s="50">
        <v>1.76096</v>
      </c>
      <c r="D15" s="50">
        <v>7.5944</v>
      </c>
      <c r="E15" s="50">
        <v>10.4974</v>
      </c>
      <c r="F15" s="50">
        <v>30.1105</v>
      </c>
      <c r="G15" s="50">
        <v>1.91047</v>
      </c>
      <c r="H15" s="51">
        <v>12.04</v>
      </c>
      <c r="O15" s="1"/>
      <c r="P15" s="1"/>
      <c r="Q15" s="1"/>
      <c r="R15" s="1"/>
      <c r="S15" s="1"/>
      <c r="T15" s="1"/>
    </row>
    <row r="16" spans="1:20" ht="15">
      <c r="A16" s="49">
        <v>1985</v>
      </c>
      <c r="B16" s="50">
        <v>49.3717</v>
      </c>
      <c r="C16" s="50">
        <v>1.78502</v>
      </c>
      <c r="D16" s="50">
        <v>7.9118</v>
      </c>
      <c r="E16" s="50">
        <v>10.6992</v>
      </c>
      <c r="F16" s="50">
        <v>28.3354</v>
      </c>
      <c r="G16" s="50">
        <v>1.89681</v>
      </c>
      <c r="H16" s="51">
        <v>9.93</v>
      </c>
      <c r="O16" s="1"/>
      <c r="P16" s="1"/>
      <c r="Q16" s="1"/>
      <c r="R16" s="1"/>
      <c r="S16" s="1"/>
      <c r="T16" s="1"/>
    </row>
    <row r="17" spans="1:20" ht="15">
      <c r="A17" s="49">
        <v>1986</v>
      </c>
      <c r="B17" s="50">
        <v>49.9504</v>
      </c>
      <c r="C17" s="50">
        <v>1.54423</v>
      </c>
      <c r="D17" s="50">
        <v>8.7057</v>
      </c>
      <c r="E17" s="50">
        <v>10.7007</v>
      </c>
      <c r="F17" s="50">
        <v>27.1996</v>
      </c>
      <c r="G17" s="50">
        <v>1.8993</v>
      </c>
      <c r="H17" s="51">
        <v>8.33</v>
      </c>
      <c r="O17" s="1"/>
      <c r="P17" s="1"/>
      <c r="Q17" s="1"/>
      <c r="R17" s="1"/>
      <c r="S17" s="1"/>
      <c r="T17" s="1"/>
    </row>
    <row r="18" spans="1:20" ht="15">
      <c r="A18" s="49">
        <v>1987</v>
      </c>
      <c r="B18" s="50">
        <v>49.4814</v>
      </c>
      <c r="C18" s="50">
        <v>1.37291</v>
      </c>
      <c r="D18" s="50">
        <v>9.2959</v>
      </c>
      <c r="E18" s="50">
        <v>11.1027</v>
      </c>
      <c r="F18" s="50">
        <v>26.2761</v>
      </c>
      <c r="G18" s="50">
        <v>2.47094</v>
      </c>
      <c r="H18" s="51">
        <v>8.21</v>
      </c>
      <c r="O18" s="1"/>
      <c r="P18" s="1"/>
      <c r="Q18" s="1"/>
      <c r="R18" s="1"/>
      <c r="S18" s="1"/>
      <c r="T18" s="1"/>
    </row>
    <row r="19" spans="1:20" ht="15">
      <c r="A19" s="49">
        <v>1988</v>
      </c>
      <c r="B19" s="50">
        <v>49.3699</v>
      </c>
      <c r="C19" s="50">
        <v>1.4894</v>
      </c>
      <c r="D19" s="50">
        <v>9.6029</v>
      </c>
      <c r="E19" s="50">
        <v>11.4004</v>
      </c>
      <c r="F19" s="50">
        <v>25.7081</v>
      </c>
      <c r="G19" s="50">
        <v>2.42939</v>
      </c>
      <c r="H19" s="51">
        <v>9.32</v>
      </c>
      <c r="O19" s="1"/>
      <c r="P19" s="1"/>
      <c r="Q19" s="1"/>
      <c r="R19" s="1"/>
      <c r="S19" s="1"/>
      <c r="T19" s="1"/>
    </row>
    <row r="20" spans="1:20" ht="15">
      <c r="A20" s="49">
        <v>1989</v>
      </c>
      <c r="B20" s="50">
        <v>48.3616</v>
      </c>
      <c r="C20" s="50">
        <v>1.50451</v>
      </c>
      <c r="D20" s="50">
        <v>10.2936</v>
      </c>
      <c r="E20" s="50">
        <v>10.8854</v>
      </c>
      <c r="F20" s="50">
        <v>26.4936</v>
      </c>
      <c r="G20" s="50">
        <v>2.46118</v>
      </c>
      <c r="H20" s="51">
        <v>10.87</v>
      </c>
      <c r="O20" s="1"/>
      <c r="P20" s="1"/>
      <c r="Q20" s="1"/>
      <c r="R20" s="1"/>
      <c r="S20" s="1"/>
      <c r="T20" s="1"/>
    </row>
    <row r="21" spans="1:20" ht="15">
      <c r="A21" s="49">
        <v>1990</v>
      </c>
      <c r="B21" s="50">
        <v>48.7035</v>
      </c>
      <c r="C21" s="50">
        <v>1.30977</v>
      </c>
      <c r="D21" s="50">
        <v>10.8179</v>
      </c>
      <c r="E21" s="50">
        <v>11.0285</v>
      </c>
      <c r="F21" s="50">
        <v>25.6741</v>
      </c>
      <c r="G21" s="50">
        <v>2.46625</v>
      </c>
      <c r="H21" s="51">
        <v>10.01</v>
      </c>
      <c r="O21" s="1"/>
      <c r="P21" s="1"/>
      <c r="Q21" s="1"/>
      <c r="R21" s="1"/>
      <c r="S21" s="1"/>
      <c r="T21" s="1"/>
    </row>
    <row r="22" spans="1:20" ht="15">
      <c r="A22" s="49">
        <v>1991</v>
      </c>
      <c r="B22" s="50">
        <v>49.6617</v>
      </c>
      <c r="C22" s="50">
        <v>1.57819</v>
      </c>
      <c r="D22" s="50">
        <v>11.7032</v>
      </c>
      <c r="E22" s="50">
        <v>11.3324</v>
      </c>
      <c r="F22" s="50">
        <v>22.8526</v>
      </c>
      <c r="G22" s="50">
        <v>2.87188</v>
      </c>
      <c r="H22" s="51">
        <v>8.46</v>
      </c>
      <c r="O22" s="1"/>
      <c r="P22" s="1"/>
      <c r="Q22" s="1"/>
      <c r="R22" s="1"/>
      <c r="S22" s="1"/>
      <c r="T22" s="1"/>
    </row>
    <row r="23" spans="1:20" ht="15">
      <c r="A23" s="49">
        <v>1992</v>
      </c>
      <c r="B23" s="50">
        <v>51.9281</v>
      </c>
      <c r="C23" s="50">
        <v>1.37751</v>
      </c>
      <c r="D23" s="50">
        <v>12.1816</v>
      </c>
      <c r="E23" s="50">
        <v>11.7622</v>
      </c>
      <c r="F23" s="50">
        <v>20.1393</v>
      </c>
      <c r="G23" s="50">
        <v>2.61126</v>
      </c>
      <c r="H23" s="51">
        <v>6.25</v>
      </c>
      <c r="O23" s="1"/>
      <c r="P23" s="1"/>
      <c r="Q23" s="1"/>
      <c r="R23" s="1"/>
      <c r="S23" s="1"/>
      <c r="T23" s="1"/>
    </row>
    <row r="24" spans="1:20" ht="15">
      <c r="A24" s="49">
        <v>1993</v>
      </c>
      <c r="B24" s="50">
        <v>52.6445</v>
      </c>
      <c r="C24" s="50">
        <v>1.40317</v>
      </c>
      <c r="D24" s="50">
        <v>11.9402</v>
      </c>
      <c r="E24" s="50">
        <v>12.2334</v>
      </c>
      <c r="F24" s="50">
        <v>18.2892</v>
      </c>
      <c r="G24" s="50">
        <v>3.48948</v>
      </c>
      <c r="H24" s="51">
        <v>6</v>
      </c>
      <c r="O24" s="1"/>
      <c r="P24" s="1"/>
      <c r="Q24" s="1"/>
      <c r="R24" s="1"/>
      <c r="S24" s="1"/>
      <c r="T24" s="1"/>
    </row>
    <row r="25" spans="1:20" ht="15">
      <c r="A25" s="49">
        <v>1994</v>
      </c>
      <c r="B25" s="50">
        <v>55.2133</v>
      </c>
      <c r="C25" s="50">
        <v>1.33567</v>
      </c>
      <c r="D25" s="50">
        <v>11.6073</v>
      </c>
      <c r="E25" s="50">
        <v>11.198</v>
      </c>
      <c r="F25" s="50">
        <v>17.7087</v>
      </c>
      <c r="G25" s="50">
        <v>2.93695</v>
      </c>
      <c r="H25" s="51">
        <v>7.15</v>
      </c>
      <c r="O25" s="1"/>
      <c r="P25" s="1"/>
      <c r="Q25" s="1"/>
      <c r="R25" s="1"/>
      <c r="S25" s="1"/>
      <c r="T25" s="1"/>
    </row>
    <row r="26" spans="1:20" ht="15">
      <c r="A26" s="49">
        <v>1995</v>
      </c>
      <c r="B26" s="50">
        <v>55.4287</v>
      </c>
      <c r="C26" s="50">
        <v>1.19735</v>
      </c>
      <c r="D26" s="50">
        <v>11.4807</v>
      </c>
      <c r="E26" s="50">
        <v>10.9172</v>
      </c>
      <c r="F26" s="50">
        <v>18.0426</v>
      </c>
      <c r="G26" s="50">
        <v>2.93346</v>
      </c>
      <c r="H26" s="51">
        <v>8.83</v>
      </c>
      <c r="O26" s="1"/>
      <c r="P26" s="1"/>
      <c r="Q26" s="1"/>
      <c r="R26" s="1"/>
      <c r="S26" s="1"/>
      <c r="T26" s="1"/>
    </row>
    <row r="27" spans="1:20" ht="15">
      <c r="A27" s="49">
        <v>1996</v>
      </c>
      <c r="B27" s="50">
        <v>54.7403</v>
      </c>
      <c r="C27" s="50">
        <v>1.34445</v>
      </c>
      <c r="D27" s="50">
        <v>12.6513</v>
      </c>
      <c r="E27" s="50">
        <v>10.8584</v>
      </c>
      <c r="F27" s="50">
        <v>17.6619</v>
      </c>
      <c r="G27" s="50">
        <v>2.74357</v>
      </c>
      <c r="H27" s="51">
        <v>8.27</v>
      </c>
      <c r="O27" s="1"/>
      <c r="P27" s="1"/>
      <c r="Q27" s="1"/>
      <c r="R27" s="1"/>
      <c r="S27" s="1"/>
      <c r="T27" s="1"/>
    </row>
    <row r="28" spans="1:20" ht="15">
      <c r="A28" s="49">
        <v>1997</v>
      </c>
      <c r="B28" s="50">
        <v>53.1679</v>
      </c>
      <c r="C28" s="50">
        <v>1.21574</v>
      </c>
      <c r="D28" s="50">
        <v>11.4358</v>
      </c>
      <c r="E28" s="50">
        <v>11.8136</v>
      </c>
      <c r="F28" s="50">
        <v>19.46</v>
      </c>
      <c r="G28" s="50">
        <v>2.90695</v>
      </c>
      <c r="H28" s="51">
        <v>8.44</v>
      </c>
      <c r="O28" s="1"/>
      <c r="P28" s="1"/>
      <c r="Q28" s="1"/>
      <c r="R28" s="1"/>
      <c r="S28" s="1"/>
      <c r="T28" s="1"/>
    </row>
    <row r="29" spans="1:20" ht="15">
      <c r="A29" s="49">
        <v>1998</v>
      </c>
      <c r="B29" s="50">
        <v>51.5945</v>
      </c>
      <c r="C29" s="50">
        <v>1.04167</v>
      </c>
      <c r="D29" s="50">
        <v>12.3737</v>
      </c>
      <c r="E29" s="50">
        <v>11.2143</v>
      </c>
      <c r="F29" s="50">
        <v>20.8764</v>
      </c>
      <c r="G29" s="50">
        <v>2.89959</v>
      </c>
      <c r="H29" s="51">
        <v>8.35</v>
      </c>
      <c r="O29" s="1"/>
      <c r="P29" s="1"/>
      <c r="Q29" s="1"/>
      <c r="R29" s="1"/>
      <c r="S29" s="1"/>
      <c r="T29" s="1"/>
    </row>
    <row r="30" spans="1:20" ht="15">
      <c r="A30" s="49">
        <v>1999</v>
      </c>
      <c r="B30" s="50">
        <v>52.6271</v>
      </c>
      <c r="C30" s="50">
        <v>1.16607</v>
      </c>
      <c r="D30" s="50">
        <v>13.2496</v>
      </c>
      <c r="E30" s="50">
        <v>11.0193</v>
      </c>
      <c r="F30" s="50">
        <v>19.1932</v>
      </c>
      <c r="G30" s="50">
        <v>2.74474</v>
      </c>
      <c r="H30" s="51">
        <v>8</v>
      </c>
      <c r="O30" s="1"/>
      <c r="P30" s="1"/>
      <c r="Q30" s="1"/>
      <c r="R30" s="1"/>
      <c r="S30" s="1"/>
      <c r="T30" s="1"/>
    </row>
    <row r="31" spans="1:20" ht="15">
      <c r="A31" s="49">
        <v>2000</v>
      </c>
      <c r="B31" s="50">
        <v>54.567</v>
      </c>
      <c r="C31" s="50">
        <v>1.17753</v>
      </c>
      <c r="D31" s="50">
        <v>12.4027</v>
      </c>
      <c r="E31" s="50">
        <v>11.3472</v>
      </c>
      <c r="F31" s="50">
        <v>17.4869</v>
      </c>
      <c r="G31" s="50">
        <v>3.01865</v>
      </c>
      <c r="H31" s="51">
        <v>9.23</v>
      </c>
      <c r="O31" s="1"/>
      <c r="P31" s="1"/>
      <c r="Q31" s="1"/>
      <c r="R31" s="1"/>
      <c r="S31" s="1"/>
      <c r="T31" s="1"/>
    </row>
    <row r="32" spans="1:20" ht="15">
      <c r="A32" s="49">
        <v>2001</v>
      </c>
      <c r="B32" s="50">
        <v>54.7256</v>
      </c>
      <c r="C32" s="50">
        <v>1.02627</v>
      </c>
      <c r="D32" s="50">
        <v>12.9534</v>
      </c>
      <c r="E32" s="50">
        <v>11.3402</v>
      </c>
      <c r="F32" s="50">
        <v>16.8723</v>
      </c>
      <c r="G32" s="50">
        <v>3.0822</v>
      </c>
      <c r="H32" s="51">
        <v>6.91</v>
      </c>
      <c r="O32" s="1"/>
      <c r="P32" s="1"/>
      <c r="Q32" s="1"/>
      <c r="R32" s="1"/>
      <c r="S32" s="1"/>
      <c r="T32" s="1"/>
    </row>
    <row r="33" spans="1:20" ht="15">
      <c r="A33" s="49">
        <v>2002</v>
      </c>
      <c r="B33" s="50">
        <v>56.3076</v>
      </c>
      <c r="C33" s="50">
        <v>1.212</v>
      </c>
      <c r="D33" s="50">
        <v>13.2665</v>
      </c>
      <c r="E33" s="50">
        <v>11.7899</v>
      </c>
      <c r="F33" s="50">
        <v>14.2045</v>
      </c>
      <c r="G33" s="50">
        <v>3.21963</v>
      </c>
      <c r="H33" s="51">
        <v>4.67</v>
      </c>
      <c r="O33" s="1"/>
      <c r="P33" s="1"/>
      <c r="Q33" s="1"/>
      <c r="R33" s="1"/>
      <c r="S33" s="1"/>
      <c r="T33" s="1"/>
    </row>
    <row r="34" spans="1:20" ht="15">
      <c r="A34" s="49">
        <v>2003</v>
      </c>
      <c r="B34" s="50">
        <v>56.0309</v>
      </c>
      <c r="C34" s="50">
        <v>1.19445</v>
      </c>
      <c r="D34" s="50">
        <v>13.9473</v>
      </c>
      <c r="E34" s="50">
        <v>12.0449</v>
      </c>
      <c r="F34" s="50">
        <v>13.9822</v>
      </c>
      <c r="G34" s="50">
        <v>2.80029</v>
      </c>
      <c r="H34" s="51">
        <v>4.12</v>
      </c>
      <c r="O34" s="1"/>
      <c r="P34" s="1"/>
      <c r="Q34" s="1"/>
      <c r="R34" s="1"/>
      <c r="S34" s="1"/>
      <c r="T34" s="1"/>
    </row>
    <row r="35" spans="1:20" ht="15">
      <c r="A35" s="49">
        <v>2004</v>
      </c>
      <c r="B35" s="50">
        <v>56.6776</v>
      </c>
      <c r="C35" s="50">
        <v>1.05394</v>
      </c>
      <c r="D35" s="50">
        <v>14.3995</v>
      </c>
      <c r="E35" s="50">
        <v>12.5645</v>
      </c>
      <c r="F35" s="50">
        <v>12.5625</v>
      </c>
      <c r="G35" s="50">
        <v>2.74192</v>
      </c>
      <c r="H35" s="51">
        <v>4.34</v>
      </c>
      <c r="O35" s="1"/>
      <c r="P35" s="1"/>
      <c r="Q35" s="1"/>
      <c r="R35" s="1"/>
      <c r="S35" s="1"/>
      <c r="T35" s="1"/>
    </row>
    <row r="36" spans="1:20" ht="15">
      <c r="A36" s="49">
        <v>2005</v>
      </c>
      <c r="B36" s="50">
        <v>55.0128</v>
      </c>
      <c r="C36" s="50">
        <v>1.15732</v>
      </c>
      <c r="D36" s="50">
        <v>13.7783</v>
      </c>
      <c r="E36" s="50">
        <v>12.7393</v>
      </c>
      <c r="F36" s="50">
        <v>14.2793</v>
      </c>
      <c r="G36" s="50">
        <v>3.03305</v>
      </c>
      <c r="H36" s="51">
        <v>6.19</v>
      </c>
      <c r="O36" s="1"/>
      <c r="P36" s="1"/>
      <c r="Q36" s="1"/>
      <c r="R36" s="1"/>
      <c r="S36" s="1"/>
      <c r="T36" s="1"/>
    </row>
    <row r="37" spans="1:20" ht="15">
      <c r="A37" s="49">
        <v>2006</v>
      </c>
      <c r="B37" s="50">
        <v>54.3852</v>
      </c>
      <c r="C37" s="50">
        <v>0.9566</v>
      </c>
      <c r="D37" s="50">
        <v>13.6319</v>
      </c>
      <c r="E37" s="50">
        <v>11.2393</v>
      </c>
      <c r="F37" s="50">
        <v>16.8011</v>
      </c>
      <c r="G37" s="50">
        <v>2.98581</v>
      </c>
      <c r="H37" s="51">
        <v>7.96</v>
      </c>
      <c r="O37" s="1"/>
      <c r="P37" s="1"/>
      <c r="Q37" s="1"/>
      <c r="R37" s="1"/>
      <c r="S37" s="1"/>
      <c r="T37" s="1"/>
    </row>
    <row r="38" spans="1:20" ht="15">
      <c r="A38" s="49">
        <v>2007</v>
      </c>
      <c r="B38" s="50">
        <v>55.6559</v>
      </c>
      <c r="C38" s="50">
        <v>1.09228</v>
      </c>
      <c r="D38" s="50">
        <v>13.2026</v>
      </c>
      <c r="E38" s="50">
        <v>11.5405</v>
      </c>
      <c r="F38" s="50">
        <v>15.4496</v>
      </c>
      <c r="G38" s="50">
        <v>3.05903</v>
      </c>
      <c r="H38" s="51">
        <v>8.05</v>
      </c>
      <c r="O38" s="1"/>
      <c r="P38" s="1"/>
      <c r="Q38" s="1"/>
      <c r="R38" s="1"/>
      <c r="S38" s="1"/>
      <c r="T38" s="1"/>
    </row>
    <row r="39" spans="1:20" ht="15">
      <c r="A39" s="49">
        <v>2008</v>
      </c>
      <c r="B39" s="50">
        <v>56.325</v>
      </c>
      <c r="C39" s="50">
        <v>1.04795</v>
      </c>
      <c r="D39" s="50">
        <v>14.0545</v>
      </c>
      <c r="E39" s="50">
        <v>12.7241</v>
      </c>
      <c r="F39" s="50">
        <v>12.9154</v>
      </c>
      <c r="G39" s="50">
        <v>2.93314</v>
      </c>
      <c r="H39" s="51">
        <v>5.09</v>
      </c>
      <c r="O39" s="1"/>
      <c r="P39" s="1"/>
      <c r="Q39" s="1"/>
      <c r="R39" s="1"/>
      <c r="S39" s="1"/>
      <c r="T39" s="1"/>
    </row>
    <row r="40" spans="1:20" ht="15">
      <c r="A40" s="49">
        <v>2009</v>
      </c>
      <c r="B40" s="52">
        <v>58.0887</v>
      </c>
      <c r="C40" s="52">
        <v>0.96672</v>
      </c>
      <c r="D40" s="52">
        <v>13.4212</v>
      </c>
      <c r="E40" s="52">
        <v>12.739</v>
      </c>
      <c r="F40" s="52">
        <v>11.5649</v>
      </c>
      <c r="G40" s="52">
        <v>3.21948</v>
      </c>
      <c r="H40" s="51">
        <v>3.25</v>
      </c>
      <c r="O40" s="1"/>
      <c r="P40" s="1"/>
      <c r="Q40" s="1"/>
      <c r="R40" s="1"/>
      <c r="S40" s="1"/>
      <c r="T40" s="1"/>
    </row>
    <row r="41" spans="1:20" ht="15">
      <c r="A41" s="49">
        <v>2010</v>
      </c>
      <c r="B41" s="52">
        <v>57.4831</v>
      </c>
      <c r="C41" s="52">
        <v>0.89087</v>
      </c>
      <c r="D41" s="52">
        <v>13.2797</v>
      </c>
      <c r="E41" s="52">
        <v>13.6716</v>
      </c>
      <c r="F41" s="52">
        <v>11.3154</v>
      </c>
      <c r="G41" s="52">
        <v>3.35927</v>
      </c>
      <c r="H41" s="51">
        <v>3.25</v>
      </c>
      <c r="O41" s="1"/>
      <c r="P41" s="1"/>
      <c r="Q41" s="1"/>
      <c r="R41" s="1"/>
      <c r="S41" s="1"/>
      <c r="T41" s="1"/>
    </row>
    <row r="42" spans="1:20" ht="15">
      <c r="A42" s="53">
        <v>2011</v>
      </c>
      <c r="B42" s="54">
        <v>57.4223</v>
      </c>
      <c r="C42" s="54">
        <v>1.10485</v>
      </c>
      <c r="D42" s="54">
        <v>13.7299</v>
      </c>
      <c r="E42" s="54">
        <v>13.5061</v>
      </c>
      <c r="F42" s="54">
        <v>10.6381</v>
      </c>
      <c r="G42" s="54">
        <v>3.59878</v>
      </c>
      <c r="H42" s="55">
        <v>3.25</v>
      </c>
      <c r="O42" s="1"/>
      <c r="P42" s="1"/>
      <c r="Q42" s="1"/>
      <c r="R42" s="1"/>
      <c r="S42" s="1"/>
      <c r="T42" s="1"/>
    </row>
    <row r="43" spans="1:8" ht="36" customHeight="1">
      <c r="A43" s="160" t="s">
        <v>795</v>
      </c>
      <c r="B43" s="160"/>
      <c r="C43" s="160"/>
      <c r="D43" s="160"/>
      <c r="E43" s="160"/>
      <c r="F43" s="160"/>
      <c r="G43" s="160"/>
      <c r="H43" s="160"/>
    </row>
    <row r="44" spans="1:8" s="57" customFormat="1" ht="36" customHeight="1">
      <c r="A44" s="161" t="s">
        <v>129</v>
      </c>
      <c r="B44" s="161"/>
      <c r="C44" s="161"/>
      <c r="D44" s="161"/>
      <c r="E44" s="161"/>
      <c r="F44" s="161"/>
      <c r="G44" s="161"/>
      <c r="H44" s="161"/>
    </row>
    <row r="45" spans="1:8" ht="15">
      <c r="A45" s="155" t="s">
        <v>130</v>
      </c>
      <c r="B45" s="155"/>
      <c r="C45" s="155"/>
      <c r="D45" s="155"/>
      <c r="E45" s="155"/>
      <c r="F45" s="155"/>
      <c r="G45" s="155"/>
      <c r="H45" s="155"/>
    </row>
    <row r="46" spans="1:8" ht="15">
      <c r="A46" s="155" t="s">
        <v>87</v>
      </c>
      <c r="B46" s="155"/>
      <c r="C46" s="155"/>
      <c r="D46" s="155"/>
      <c r="E46" s="155"/>
      <c r="F46" s="155"/>
      <c r="G46" s="155"/>
      <c r="H46" s="155"/>
    </row>
  </sheetData>
  <sheetProtection/>
  <mergeCells count="7">
    <mergeCell ref="A46:H46"/>
    <mergeCell ref="A3:H3"/>
    <mergeCell ref="B4:G4"/>
    <mergeCell ref="H4:H5"/>
    <mergeCell ref="A43:H43"/>
    <mergeCell ref="A44:H44"/>
    <mergeCell ref="A45:H45"/>
  </mergeCells>
  <printOptions/>
  <pageMargins left="0.7" right="0.7" top="0.75" bottom="0.75" header="0.3" footer="0.3"/>
  <pageSetup fitToHeight="1" fitToWidth="1" horizontalDpi="600" verticalDpi="600" orientation="portrait" scale="88"/>
</worksheet>
</file>

<file path=xl/worksheets/sheet5.xml><?xml version="1.0" encoding="utf-8"?>
<worksheet xmlns="http://schemas.openxmlformats.org/spreadsheetml/2006/main" xmlns:r="http://schemas.openxmlformats.org/officeDocument/2006/relationships">
  <sheetPr>
    <pageSetUpPr fitToPage="1"/>
  </sheetPr>
  <dimension ref="A1:U46"/>
  <sheetViews>
    <sheetView zoomScaleSheetLayoutView="100" zoomScalePageLayoutView="0" workbookViewId="0" topLeftCell="A28">
      <selection activeCell="A46" sqref="A46:G46"/>
    </sheetView>
  </sheetViews>
  <sheetFormatPr defaultColWidth="8.57421875" defaultRowHeight="15"/>
  <cols>
    <col min="1" max="1" width="7.8515625" style="31" customWidth="1"/>
    <col min="2" max="2" width="16.421875" style="31" bestFit="1" customWidth="1"/>
    <col min="3" max="3" width="16.00390625" style="31" bestFit="1" customWidth="1"/>
    <col min="4" max="4" width="15.00390625" style="31" bestFit="1" customWidth="1"/>
    <col min="5" max="5" width="13.28125" style="31" bestFit="1" customWidth="1"/>
    <col min="6" max="6" width="12.8515625" style="31" bestFit="1" customWidth="1"/>
    <col min="7" max="7" width="12.00390625" style="31" bestFit="1" customWidth="1"/>
    <col min="8" max="14" width="8.57421875" style="31" customWidth="1"/>
    <col min="15" max="20" width="10.00390625" style="31" bestFit="1" customWidth="1"/>
    <col min="21" max="16384" width="8.57421875" style="31" customWidth="1"/>
  </cols>
  <sheetData>
    <row r="1" ht="15">
      <c r="A1" s="2" t="s">
        <v>33</v>
      </c>
    </row>
    <row r="2" ht="15">
      <c r="A2" s="2" t="s">
        <v>160</v>
      </c>
    </row>
    <row r="3" spans="1:7" ht="15">
      <c r="A3" s="155" t="s">
        <v>141</v>
      </c>
      <c r="B3" s="155"/>
      <c r="C3" s="155"/>
      <c r="D3" s="155"/>
      <c r="E3" s="155"/>
      <c r="F3" s="155"/>
      <c r="G3" s="155"/>
    </row>
    <row r="4" spans="1:7" ht="15">
      <c r="A4" s="44"/>
      <c r="B4" s="157" t="s">
        <v>785</v>
      </c>
      <c r="C4" s="157"/>
      <c r="D4" s="157"/>
      <c r="E4" s="157"/>
      <c r="F4" s="157"/>
      <c r="G4" s="162"/>
    </row>
    <row r="5" spans="1:7" s="43" customFormat="1" ht="30">
      <c r="A5" s="45" t="s">
        <v>0</v>
      </c>
      <c r="B5" s="46" t="s">
        <v>2</v>
      </c>
      <c r="C5" s="46" t="s">
        <v>3</v>
      </c>
      <c r="D5" s="46" t="s">
        <v>4</v>
      </c>
      <c r="E5" s="121" t="s">
        <v>156</v>
      </c>
      <c r="F5" s="46" t="s">
        <v>5</v>
      </c>
      <c r="G5" s="56" t="s">
        <v>6</v>
      </c>
    </row>
    <row r="6" spans="1:21" ht="15">
      <c r="A6" s="47">
        <v>1975</v>
      </c>
      <c r="B6" s="23">
        <f>75.0919/100</f>
        <v>0.750919</v>
      </c>
      <c r="C6" s="23">
        <f>16.2994/100</f>
        <v>0.16299399999999997</v>
      </c>
      <c r="D6" s="23">
        <f>0.61926/100</f>
        <v>0.0061926</v>
      </c>
      <c r="E6" s="23">
        <f>1.04594/100</f>
        <v>0.0104594</v>
      </c>
      <c r="F6" s="23">
        <f>3.36365/100</f>
        <v>0.0336365</v>
      </c>
      <c r="G6" s="23">
        <f>3.57987/100</f>
        <v>0.0357987</v>
      </c>
      <c r="O6" s="1"/>
      <c r="P6" s="1"/>
      <c r="Q6" s="1"/>
      <c r="R6" s="1"/>
      <c r="S6" s="1"/>
      <c r="T6" s="1"/>
      <c r="U6" s="48"/>
    </row>
    <row r="7" spans="1:20" ht="15">
      <c r="A7" s="49">
        <v>1976</v>
      </c>
      <c r="B7" s="50">
        <v>75.235</v>
      </c>
      <c r="C7" s="50">
        <v>15.8422</v>
      </c>
      <c r="D7" s="50">
        <v>0.44442</v>
      </c>
      <c r="E7" s="50">
        <v>2.64107</v>
      </c>
      <c r="F7" s="50">
        <v>3.09281</v>
      </c>
      <c r="G7" s="50">
        <v>2.74448</v>
      </c>
      <c r="O7" s="1"/>
      <c r="P7" s="1"/>
      <c r="Q7" s="1"/>
      <c r="R7" s="1"/>
      <c r="S7" s="1"/>
      <c r="T7" s="1"/>
    </row>
    <row r="8" spans="1:20" ht="15">
      <c r="A8" s="49">
        <v>1977</v>
      </c>
      <c r="B8" s="50">
        <v>75.501</v>
      </c>
      <c r="C8" s="50">
        <v>15.8735</v>
      </c>
      <c r="D8" s="50">
        <v>0.51726</v>
      </c>
      <c r="E8" s="50">
        <v>1.93992</v>
      </c>
      <c r="F8" s="50">
        <v>3.17027</v>
      </c>
      <c r="G8" s="50">
        <v>2.99805</v>
      </c>
      <c r="O8" s="1"/>
      <c r="P8" s="1"/>
      <c r="Q8" s="1"/>
      <c r="R8" s="1"/>
      <c r="S8" s="1"/>
      <c r="T8" s="1"/>
    </row>
    <row r="9" spans="1:20" ht="15">
      <c r="A9" s="49">
        <v>1978</v>
      </c>
      <c r="B9" s="50">
        <v>76.1743</v>
      </c>
      <c r="C9" s="50">
        <v>14.6766</v>
      </c>
      <c r="D9" s="50">
        <v>0.82367</v>
      </c>
      <c r="E9" s="50">
        <v>2.37601</v>
      </c>
      <c r="F9" s="50">
        <v>3.99613</v>
      </c>
      <c r="G9" s="50">
        <v>1.95329</v>
      </c>
      <c r="O9" s="1"/>
      <c r="P9" s="1"/>
      <c r="Q9" s="1"/>
      <c r="R9" s="1"/>
      <c r="S9" s="1"/>
      <c r="T9" s="1"/>
    </row>
    <row r="10" spans="1:20" ht="15">
      <c r="A10" s="49">
        <v>1979</v>
      </c>
      <c r="B10" s="50">
        <v>75.1752</v>
      </c>
      <c r="C10" s="50">
        <v>15.4785</v>
      </c>
      <c r="D10" s="50">
        <v>1.03937</v>
      </c>
      <c r="E10" s="50">
        <v>2.28963</v>
      </c>
      <c r="F10" s="50">
        <v>4.10831</v>
      </c>
      <c r="G10" s="50">
        <v>1.90902</v>
      </c>
      <c r="O10" s="1"/>
      <c r="P10" s="1"/>
      <c r="Q10" s="1"/>
      <c r="R10" s="1"/>
      <c r="S10" s="1"/>
      <c r="T10" s="1"/>
    </row>
    <row r="11" spans="1:20" ht="15">
      <c r="A11" s="49">
        <v>1980</v>
      </c>
      <c r="B11" s="50">
        <v>76.7093</v>
      </c>
      <c r="C11" s="50">
        <v>15.0877</v>
      </c>
      <c r="D11" s="50">
        <v>0.99347</v>
      </c>
      <c r="E11" s="50">
        <v>1.6201</v>
      </c>
      <c r="F11" s="50">
        <v>3.57985</v>
      </c>
      <c r="G11" s="50">
        <v>2.00958</v>
      </c>
      <c r="O11" s="1"/>
      <c r="P11" s="1"/>
      <c r="Q11" s="1"/>
      <c r="R11" s="1"/>
      <c r="S11" s="1"/>
      <c r="T11" s="1"/>
    </row>
    <row r="12" spans="1:20" ht="15">
      <c r="A12" s="49">
        <v>1981</v>
      </c>
      <c r="B12" s="50">
        <v>77.8827</v>
      </c>
      <c r="C12" s="50">
        <v>13.9013</v>
      </c>
      <c r="D12" s="50">
        <v>0.99901</v>
      </c>
      <c r="E12" s="50">
        <v>1.55847</v>
      </c>
      <c r="F12" s="50">
        <v>3.4877</v>
      </c>
      <c r="G12" s="50">
        <v>2.17088</v>
      </c>
      <c r="O12" s="1"/>
      <c r="P12" s="1"/>
      <c r="Q12" s="1"/>
      <c r="R12" s="1"/>
      <c r="S12" s="1"/>
      <c r="T12" s="1"/>
    </row>
    <row r="13" spans="1:20" ht="15">
      <c r="A13" s="49">
        <v>1982</v>
      </c>
      <c r="B13" s="50">
        <v>78.3821</v>
      </c>
      <c r="C13" s="50">
        <v>13.4014</v>
      </c>
      <c r="D13" s="50">
        <v>1.69946</v>
      </c>
      <c r="E13" s="50">
        <v>1.253</v>
      </c>
      <c r="F13" s="50">
        <v>3.27244</v>
      </c>
      <c r="G13" s="50">
        <v>1.99157</v>
      </c>
      <c r="O13" s="1"/>
      <c r="P13" s="1"/>
      <c r="Q13" s="1"/>
      <c r="R13" s="1"/>
      <c r="S13" s="1"/>
      <c r="T13" s="1"/>
    </row>
    <row r="14" spans="1:20" ht="15">
      <c r="A14" s="49">
        <v>1983</v>
      </c>
      <c r="B14" s="50">
        <v>77.5441</v>
      </c>
      <c r="C14" s="50">
        <v>12.5798</v>
      </c>
      <c r="D14" s="50">
        <v>1.51206</v>
      </c>
      <c r="E14" s="50">
        <v>2.17772</v>
      </c>
      <c r="F14" s="50">
        <v>4.03813</v>
      </c>
      <c r="G14" s="50">
        <v>2.1482</v>
      </c>
      <c r="O14" s="1"/>
      <c r="P14" s="1"/>
      <c r="Q14" s="1"/>
      <c r="R14" s="1"/>
      <c r="S14" s="1"/>
      <c r="T14" s="1"/>
    </row>
    <row r="15" spans="1:20" ht="15">
      <c r="A15" s="49">
        <v>1984</v>
      </c>
      <c r="B15" s="50">
        <v>78.4852</v>
      </c>
      <c r="C15" s="50">
        <v>12.9694</v>
      </c>
      <c r="D15" s="50">
        <v>0.82404</v>
      </c>
      <c r="E15" s="50">
        <v>1.58011</v>
      </c>
      <c r="F15" s="50">
        <v>4.01872</v>
      </c>
      <c r="G15" s="50">
        <v>2.12249</v>
      </c>
      <c r="O15" s="1"/>
      <c r="P15" s="1"/>
      <c r="Q15" s="1"/>
      <c r="R15" s="1"/>
      <c r="S15" s="1"/>
      <c r="T15" s="1"/>
    </row>
    <row r="16" spans="1:20" ht="15">
      <c r="A16" s="49">
        <v>1985</v>
      </c>
      <c r="B16" s="50">
        <v>77.8327</v>
      </c>
      <c r="C16" s="50">
        <v>13.7111</v>
      </c>
      <c r="D16" s="50">
        <v>0.989</v>
      </c>
      <c r="E16" s="50">
        <v>1.96015</v>
      </c>
      <c r="F16" s="50">
        <v>3.85213</v>
      </c>
      <c r="G16" s="50">
        <v>1.6549</v>
      </c>
      <c r="O16" s="1"/>
      <c r="P16" s="1"/>
      <c r="Q16" s="1"/>
      <c r="R16" s="1"/>
      <c r="S16" s="1"/>
      <c r="T16" s="1"/>
    </row>
    <row r="17" spans="1:20" ht="15">
      <c r="A17" s="49">
        <v>1986</v>
      </c>
      <c r="B17" s="50">
        <v>78.3944</v>
      </c>
      <c r="C17" s="50">
        <v>13.0949</v>
      </c>
      <c r="D17" s="50">
        <v>1.46774</v>
      </c>
      <c r="E17" s="50">
        <v>1.53292</v>
      </c>
      <c r="F17" s="50">
        <v>3.64951</v>
      </c>
      <c r="G17" s="50">
        <v>1.86046</v>
      </c>
      <c r="O17" s="1"/>
      <c r="P17" s="1"/>
      <c r="Q17" s="1"/>
      <c r="R17" s="1"/>
      <c r="S17" s="1"/>
      <c r="T17" s="1"/>
    </row>
    <row r="18" spans="1:20" ht="15">
      <c r="A18" s="49">
        <v>1987</v>
      </c>
      <c r="B18" s="50">
        <v>78.6244</v>
      </c>
      <c r="C18" s="50">
        <v>11.3501</v>
      </c>
      <c r="D18" s="50">
        <v>1.63393</v>
      </c>
      <c r="E18" s="50">
        <v>2.01921</v>
      </c>
      <c r="F18" s="50">
        <v>4.03842</v>
      </c>
      <c r="G18" s="50">
        <v>2.33396</v>
      </c>
      <c r="O18" s="1"/>
      <c r="P18" s="1"/>
      <c r="Q18" s="1"/>
      <c r="R18" s="1"/>
      <c r="S18" s="1"/>
      <c r="T18" s="1"/>
    </row>
    <row r="19" spans="1:20" ht="15">
      <c r="A19" s="49">
        <v>1988</v>
      </c>
      <c r="B19" s="50">
        <v>80.1538</v>
      </c>
      <c r="C19" s="50">
        <v>10.8268</v>
      </c>
      <c r="D19" s="50">
        <v>1.6357</v>
      </c>
      <c r="E19" s="50">
        <v>1.74962</v>
      </c>
      <c r="F19" s="50">
        <v>4.00676</v>
      </c>
      <c r="G19" s="50">
        <v>1.62732</v>
      </c>
      <c r="O19" s="1"/>
      <c r="P19" s="1"/>
      <c r="Q19" s="1"/>
      <c r="R19" s="1"/>
      <c r="S19" s="1"/>
      <c r="T19" s="1"/>
    </row>
    <row r="20" spans="1:20" ht="15">
      <c r="A20" s="49">
        <v>1989</v>
      </c>
      <c r="B20" s="50">
        <v>78.6531</v>
      </c>
      <c r="C20" s="50">
        <v>10.8338</v>
      </c>
      <c r="D20" s="50">
        <v>1.56901</v>
      </c>
      <c r="E20" s="50">
        <v>2.22548</v>
      </c>
      <c r="F20" s="50">
        <v>4.5929</v>
      </c>
      <c r="G20" s="50">
        <v>2.12571</v>
      </c>
      <c r="O20" s="1"/>
      <c r="P20" s="1"/>
      <c r="Q20" s="1"/>
      <c r="R20" s="1"/>
      <c r="S20" s="1"/>
      <c r="T20" s="1"/>
    </row>
    <row r="21" spans="1:20" ht="15">
      <c r="A21" s="49">
        <v>1990</v>
      </c>
      <c r="B21" s="50">
        <v>80.405</v>
      </c>
      <c r="C21" s="50">
        <v>9.6518</v>
      </c>
      <c r="D21" s="50">
        <v>1.50403</v>
      </c>
      <c r="E21" s="50">
        <v>1.81573</v>
      </c>
      <c r="F21" s="50">
        <v>4.68151</v>
      </c>
      <c r="G21" s="50">
        <v>1.94194</v>
      </c>
      <c r="O21" s="1"/>
      <c r="P21" s="1"/>
      <c r="Q21" s="1"/>
      <c r="R21" s="1"/>
      <c r="S21" s="1"/>
      <c r="T21" s="1"/>
    </row>
    <row r="22" spans="1:20" ht="15">
      <c r="A22" s="49">
        <v>1991</v>
      </c>
      <c r="B22" s="50">
        <v>78.5126</v>
      </c>
      <c r="C22" s="50">
        <v>11.6255</v>
      </c>
      <c r="D22" s="50">
        <v>2.02479</v>
      </c>
      <c r="E22" s="50">
        <v>1.7034</v>
      </c>
      <c r="F22" s="50">
        <v>4.20308</v>
      </c>
      <c r="G22" s="50">
        <v>1.93059</v>
      </c>
      <c r="O22" s="1"/>
      <c r="P22" s="1"/>
      <c r="Q22" s="1"/>
      <c r="R22" s="1"/>
      <c r="S22" s="1"/>
      <c r="T22" s="1"/>
    </row>
    <row r="23" spans="1:20" ht="15">
      <c r="A23" s="49">
        <v>1992</v>
      </c>
      <c r="B23" s="50">
        <v>80.0418</v>
      </c>
      <c r="C23" s="50">
        <v>11.2295</v>
      </c>
      <c r="D23" s="50">
        <v>1.76382</v>
      </c>
      <c r="E23" s="50">
        <v>1.51705</v>
      </c>
      <c r="F23" s="50">
        <v>3.55454</v>
      </c>
      <c r="G23" s="50">
        <v>1.89335</v>
      </c>
      <c r="O23" s="1"/>
      <c r="P23" s="1"/>
      <c r="Q23" s="1"/>
      <c r="R23" s="1"/>
      <c r="S23" s="1"/>
      <c r="T23" s="1"/>
    </row>
    <row r="24" spans="1:20" ht="15">
      <c r="A24" s="49">
        <v>1993</v>
      </c>
      <c r="B24" s="50">
        <v>82.19</v>
      </c>
      <c r="C24" s="50">
        <v>8.8067</v>
      </c>
      <c r="D24" s="50">
        <v>2.27419</v>
      </c>
      <c r="E24" s="50">
        <v>1.17086</v>
      </c>
      <c r="F24" s="50">
        <v>3.70443</v>
      </c>
      <c r="G24" s="50">
        <v>1.8538</v>
      </c>
      <c r="O24" s="1"/>
      <c r="P24" s="1"/>
      <c r="Q24" s="1"/>
      <c r="R24" s="1"/>
      <c r="S24" s="1"/>
      <c r="T24" s="1"/>
    </row>
    <row r="25" spans="1:20" ht="15">
      <c r="A25" s="49">
        <v>1994</v>
      </c>
      <c r="B25" s="50">
        <v>83.705</v>
      </c>
      <c r="C25" s="50">
        <v>9.0691</v>
      </c>
      <c r="D25" s="50">
        <v>1.93491</v>
      </c>
      <c r="E25" s="50">
        <v>0.97897</v>
      </c>
      <c r="F25" s="50">
        <v>2.86965</v>
      </c>
      <c r="G25" s="50">
        <v>1.44243</v>
      </c>
      <c r="O25" s="1"/>
      <c r="P25" s="1"/>
      <c r="Q25" s="1"/>
      <c r="R25" s="1"/>
      <c r="S25" s="1"/>
      <c r="T25" s="1"/>
    </row>
    <row r="26" spans="1:20" ht="15">
      <c r="A26" s="49">
        <v>1995</v>
      </c>
      <c r="B26" s="50">
        <v>83.2016</v>
      </c>
      <c r="C26" s="50">
        <v>8.5879</v>
      </c>
      <c r="D26" s="50">
        <v>1.92023</v>
      </c>
      <c r="E26" s="50">
        <v>1.4723</v>
      </c>
      <c r="F26" s="50">
        <v>3.41134</v>
      </c>
      <c r="G26" s="50">
        <v>1.40658</v>
      </c>
      <c r="O26" s="1"/>
      <c r="P26" s="1"/>
      <c r="Q26" s="1"/>
      <c r="R26" s="1"/>
      <c r="S26" s="1"/>
      <c r="T26" s="1"/>
    </row>
    <row r="27" spans="1:20" ht="15">
      <c r="A27" s="49">
        <v>1996</v>
      </c>
      <c r="B27" s="50">
        <v>82.0966</v>
      </c>
      <c r="C27" s="50">
        <v>10.4616</v>
      </c>
      <c r="D27" s="50">
        <v>1.77753</v>
      </c>
      <c r="E27" s="50">
        <v>1.18155</v>
      </c>
      <c r="F27" s="50">
        <v>3.08733</v>
      </c>
      <c r="G27" s="50">
        <v>1.39544</v>
      </c>
      <c r="O27" s="1"/>
      <c r="P27" s="1"/>
      <c r="Q27" s="1"/>
      <c r="R27" s="1"/>
      <c r="S27" s="1"/>
      <c r="T27" s="1"/>
    </row>
    <row r="28" spans="1:20" ht="15">
      <c r="A28" s="49">
        <v>1997</v>
      </c>
      <c r="B28" s="50">
        <v>83.1495</v>
      </c>
      <c r="C28" s="50">
        <v>10.1074</v>
      </c>
      <c r="D28" s="50">
        <v>1.65672</v>
      </c>
      <c r="E28" s="50">
        <v>1.0653</v>
      </c>
      <c r="F28" s="50">
        <v>2.56944</v>
      </c>
      <c r="G28" s="50">
        <v>1.45169</v>
      </c>
      <c r="O28" s="1"/>
      <c r="P28" s="1"/>
      <c r="Q28" s="1"/>
      <c r="R28" s="1"/>
      <c r="S28" s="1"/>
      <c r="T28" s="1"/>
    </row>
    <row r="29" spans="1:20" ht="15">
      <c r="A29" s="49">
        <v>1998</v>
      </c>
      <c r="B29" s="50">
        <v>82.7761</v>
      </c>
      <c r="C29" s="50">
        <v>9.0745</v>
      </c>
      <c r="D29" s="50">
        <v>2.38399</v>
      </c>
      <c r="E29" s="50">
        <v>1.51737</v>
      </c>
      <c r="F29" s="50">
        <v>2.81135</v>
      </c>
      <c r="G29" s="50">
        <v>1.43667</v>
      </c>
      <c r="O29" s="1"/>
      <c r="P29" s="1"/>
      <c r="Q29" s="1"/>
      <c r="R29" s="1"/>
      <c r="S29" s="1"/>
      <c r="T29" s="1"/>
    </row>
    <row r="30" spans="1:20" ht="15">
      <c r="A30" s="49">
        <v>1999</v>
      </c>
      <c r="B30" s="50">
        <v>82.4904</v>
      </c>
      <c r="C30" s="50">
        <v>9.9619</v>
      </c>
      <c r="D30" s="50">
        <v>2.3171</v>
      </c>
      <c r="E30" s="50">
        <v>1.01865</v>
      </c>
      <c r="F30" s="50">
        <v>2.73368</v>
      </c>
      <c r="G30" s="50">
        <v>1.47827</v>
      </c>
      <c r="O30" s="1"/>
      <c r="P30" s="1"/>
      <c r="Q30" s="1"/>
      <c r="R30" s="1"/>
      <c r="S30" s="1"/>
      <c r="T30" s="1"/>
    </row>
    <row r="31" spans="1:20" ht="15">
      <c r="A31" s="49">
        <v>2000</v>
      </c>
      <c r="B31" s="50">
        <v>84.3924</v>
      </c>
      <c r="C31" s="50">
        <v>7.8871</v>
      </c>
      <c r="D31" s="50">
        <v>2.1426</v>
      </c>
      <c r="E31" s="50">
        <v>1.09274</v>
      </c>
      <c r="F31" s="50">
        <v>3.05705</v>
      </c>
      <c r="G31" s="50">
        <v>1.42818</v>
      </c>
      <c r="O31" s="1"/>
      <c r="P31" s="1"/>
      <c r="Q31" s="1"/>
      <c r="R31" s="1"/>
      <c r="S31" s="1"/>
      <c r="T31" s="1"/>
    </row>
    <row r="32" spans="1:20" ht="15">
      <c r="A32" s="49">
        <v>2001</v>
      </c>
      <c r="B32" s="50">
        <v>85.0769</v>
      </c>
      <c r="C32" s="50">
        <v>7.2529</v>
      </c>
      <c r="D32" s="50">
        <v>1.69329</v>
      </c>
      <c r="E32" s="50">
        <v>2.05098</v>
      </c>
      <c r="F32" s="50">
        <v>2.69068</v>
      </c>
      <c r="G32" s="50">
        <v>1.23526</v>
      </c>
      <c r="O32" s="1"/>
      <c r="P32" s="1"/>
      <c r="Q32" s="1"/>
      <c r="R32" s="1"/>
      <c r="S32" s="1"/>
      <c r="T32" s="1"/>
    </row>
    <row r="33" spans="1:20" ht="15">
      <c r="A33" s="49">
        <v>2002</v>
      </c>
      <c r="B33" s="50">
        <v>84.0044</v>
      </c>
      <c r="C33" s="50">
        <v>8.657</v>
      </c>
      <c r="D33" s="50">
        <v>2.38133</v>
      </c>
      <c r="E33" s="50">
        <v>1.18102</v>
      </c>
      <c r="F33" s="50">
        <v>2.12195</v>
      </c>
      <c r="G33" s="50">
        <v>1.65434</v>
      </c>
      <c r="O33" s="1"/>
      <c r="P33" s="1"/>
      <c r="Q33" s="1"/>
      <c r="R33" s="1"/>
      <c r="S33" s="1"/>
      <c r="T33" s="1"/>
    </row>
    <row r="34" spans="1:20" ht="15">
      <c r="A34" s="49">
        <v>2003</v>
      </c>
      <c r="B34" s="50">
        <v>84.4877</v>
      </c>
      <c r="C34" s="50">
        <v>8.8404</v>
      </c>
      <c r="D34" s="50">
        <v>2.00409</v>
      </c>
      <c r="E34" s="50">
        <v>1.29077</v>
      </c>
      <c r="F34" s="50">
        <v>1.89888</v>
      </c>
      <c r="G34" s="50">
        <v>1.47809</v>
      </c>
      <c r="O34" s="1"/>
      <c r="P34" s="1"/>
      <c r="Q34" s="1"/>
      <c r="R34" s="1"/>
      <c r="S34" s="1"/>
      <c r="T34" s="1"/>
    </row>
    <row r="35" spans="1:20" ht="15">
      <c r="A35" s="49">
        <v>2004</v>
      </c>
      <c r="B35" s="50">
        <v>83.1082</v>
      </c>
      <c r="C35" s="50">
        <v>8.155</v>
      </c>
      <c r="D35" s="50">
        <v>2.63173</v>
      </c>
      <c r="E35" s="50">
        <v>1.22403</v>
      </c>
      <c r="F35" s="50">
        <v>2.88489</v>
      </c>
      <c r="G35" s="50">
        <v>1.99614</v>
      </c>
      <c r="O35" s="1"/>
      <c r="P35" s="1"/>
      <c r="Q35" s="1"/>
      <c r="R35" s="1"/>
      <c r="S35" s="1"/>
      <c r="T35" s="1"/>
    </row>
    <row r="36" spans="1:20" ht="15">
      <c r="A36" s="49">
        <v>2005</v>
      </c>
      <c r="B36" s="50">
        <v>85.0894</v>
      </c>
      <c r="C36" s="50">
        <v>8.2473</v>
      </c>
      <c r="D36" s="50">
        <v>2.32461</v>
      </c>
      <c r="E36" s="50">
        <v>1.32118</v>
      </c>
      <c r="F36" s="50">
        <v>1.83495</v>
      </c>
      <c r="G36" s="50">
        <v>1.18261</v>
      </c>
      <c r="O36" s="1"/>
      <c r="P36" s="1"/>
      <c r="Q36" s="1"/>
      <c r="R36" s="1"/>
      <c r="S36" s="1"/>
      <c r="T36" s="1"/>
    </row>
    <row r="37" spans="1:20" ht="15">
      <c r="A37" s="49">
        <v>2006</v>
      </c>
      <c r="B37" s="50">
        <v>83.0489</v>
      </c>
      <c r="C37" s="50">
        <v>7.7554</v>
      </c>
      <c r="D37" s="50">
        <v>3.03131</v>
      </c>
      <c r="E37" s="50">
        <v>1.83148</v>
      </c>
      <c r="F37" s="50">
        <v>3.10368</v>
      </c>
      <c r="G37" s="50">
        <v>1.2293</v>
      </c>
      <c r="O37" s="1"/>
      <c r="P37" s="1"/>
      <c r="Q37" s="1"/>
      <c r="R37" s="1"/>
      <c r="S37" s="1"/>
      <c r="T37" s="1"/>
    </row>
    <row r="38" spans="1:20" ht="15">
      <c r="A38" s="49">
        <v>2007</v>
      </c>
      <c r="B38" s="50">
        <v>84.4913</v>
      </c>
      <c r="C38" s="50">
        <v>8.4754</v>
      </c>
      <c r="D38" s="50">
        <v>2.49026</v>
      </c>
      <c r="E38" s="50">
        <v>1.10491</v>
      </c>
      <c r="F38" s="50">
        <v>2.09933</v>
      </c>
      <c r="G38" s="50">
        <v>1.33876</v>
      </c>
      <c r="O38" s="1"/>
      <c r="P38" s="1"/>
      <c r="Q38" s="1"/>
      <c r="R38" s="1"/>
      <c r="S38" s="1"/>
      <c r="T38" s="1"/>
    </row>
    <row r="39" spans="1:20" ht="15">
      <c r="A39" s="49">
        <v>2008</v>
      </c>
      <c r="B39" s="50">
        <v>84.1285</v>
      </c>
      <c r="C39" s="50">
        <v>8.8306</v>
      </c>
      <c r="D39" s="50">
        <v>2.43469</v>
      </c>
      <c r="E39" s="50">
        <v>1.52465</v>
      </c>
      <c r="F39" s="50">
        <v>2.0222</v>
      </c>
      <c r="G39" s="50">
        <v>1.05939</v>
      </c>
      <c r="O39" s="1"/>
      <c r="P39" s="1"/>
      <c r="Q39" s="1"/>
      <c r="R39" s="1"/>
      <c r="S39" s="1"/>
      <c r="T39" s="1"/>
    </row>
    <row r="40" spans="1:20" ht="15">
      <c r="A40" s="49">
        <v>2009</v>
      </c>
      <c r="B40" s="50">
        <v>84.8992</v>
      </c>
      <c r="C40" s="50">
        <v>8.7487</v>
      </c>
      <c r="D40" s="50">
        <v>1.94257</v>
      </c>
      <c r="E40" s="50">
        <v>1.05828</v>
      </c>
      <c r="F40" s="50">
        <v>2.16635</v>
      </c>
      <c r="G40" s="50">
        <v>1.18499</v>
      </c>
      <c r="O40" s="1"/>
      <c r="P40" s="1"/>
      <c r="Q40" s="1"/>
      <c r="R40" s="1"/>
      <c r="S40" s="1"/>
      <c r="T40" s="1"/>
    </row>
    <row r="41" spans="1:20" ht="15">
      <c r="A41" s="49">
        <v>2010</v>
      </c>
      <c r="B41" s="50">
        <v>84.9637</v>
      </c>
      <c r="C41" s="50">
        <v>8.1723</v>
      </c>
      <c r="D41" s="50">
        <v>1.70796</v>
      </c>
      <c r="E41" s="50">
        <v>1.61182</v>
      </c>
      <c r="F41" s="50">
        <v>1.86607</v>
      </c>
      <c r="G41" s="50">
        <v>1.6781</v>
      </c>
      <c r="O41" s="1"/>
      <c r="P41" s="1"/>
      <c r="Q41" s="1"/>
      <c r="R41" s="1"/>
      <c r="S41" s="1"/>
      <c r="T41" s="1"/>
    </row>
    <row r="42" spans="1:20" ht="15">
      <c r="A42" s="53">
        <v>2011</v>
      </c>
      <c r="B42" s="54">
        <v>84.6029</v>
      </c>
      <c r="C42" s="54">
        <v>9.4757</v>
      </c>
      <c r="D42" s="54">
        <v>2.13055</v>
      </c>
      <c r="E42" s="54">
        <v>1.29112</v>
      </c>
      <c r="F42" s="54">
        <v>1.33426</v>
      </c>
      <c r="G42" s="54">
        <v>1.16537</v>
      </c>
      <c r="O42" s="1"/>
      <c r="P42" s="1"/>
      <c r="Q42" s="1"/>
      <c r="R42" s="1"/>
      <c r="S42" s="1"/>
      <c r="T42" s="1"/>
    </row>
    <row r="43" spans="1:8" ht="36" customHeight="1">
      <c r="A43" s="160" t="s">
        <v>794</v>
      </c>
      <c r="B43" s="160"/>
      <c r="C43" s="160"/>
      <c r="D43" s="160"/>
      <c r="E43" s="160"/>
      <c r="F43" s="160"/>
      <c r="G43" s="160"/>
      <c r="H43" s="58"/>
    </row>
    <row r="44" spans="1:7" s="59" customFormat="1" ht="36" customHeight="1">
      <c r="A44" s="155" t="s">
        <v>129</v>
      </c>
      <c r="B44" s="155"/>
      <c r="C44" s="155"/>
      <c r="D44" s="155"/>
      <c r="E44" s="155"/>
      <c r="F44" s="155"/>
      <c r="G44" s="155"/>
    </row>
    <row r="45" spans="1:7" ht="17.25">
      <c r="A45" s="163" t="s">
        <v>130</v>
      </c>
      <c r="B45" s="163"/>
      <c r="C45" s="163"/>
      <c r="D45" s="163"/>
      <c r="E45" s="163"/>
      <c r="F45" s="163"/>
      <c r="G45" s="163"/>
    </row>
    <row r="46" spans="1:7" ht="15">
      <c r="A46" s="163" t="s">
        <v>98</v>
      </c>
      <c r="B46" s="163"/>
      <c r="C46" s="163"/>
      <c r="D46" s="163"/>
      <c r="E46" s="163"/>
      <c r="F46" s="163"/>
      <c r="G46" s="163"/>
    </row>
  </sheetData>
  <sheetProtection/>
  <mergeCells count="6">
    <mergeCell ref="A3:G3"/>
    <mergeCell ref="B4:G4"/>
    <mergeCell ref="A45:G45"/>
    <mergeCell ref="A46:G46"/>
    <mergeCell ref="A43:G43"/>
    <mergeCell ref="A44:G44"/>
  </mergeCells>
  <printOptions/>
  <pageMargins left="0.7" right="0.7" top="0.75" bottom="0.75" header="0.3" footer="0.3"/>
  <pageSetup fitToHeight="1" fitToWidth="1" horizontalDpi="600" verticalDpi="600" orientation="portrait" scale="94"/>
</worksheet>
</file>

<file path=xl/worksheets/sheet6.xml><?xml version="1.0" encoding="utf-8"?>
<worksheet xmlns="http://schemas.openxmlformats.org/spreadsheetml/2006/main" xmlns:r="http://schemas.openxmlformats.org/officeDocument/2006/relationships">
  <sheetPr>
    <pageSetUpPr fitToPage="1"/>
  </sheetPr>
  <dimension ref="A1:U46"/>
  <sheetViews>
    <sheetView zoomScaleSheetLayoutView="100" zoomScalePageLayoutView="0" workbookViewId="0" topLeftCell="A28">
      <selection activeCell="A44" sqref="A44:G44"/>
    </sheetView>
  </sheetViews>
  <sheetFormatPr defaultColWidth="8.57421875" defaultRowHeight="15"/>
  <cols>
    <col min="1" max="1" width="7.8515625" style="31" customWidth="1"/>
    <col min="2" max="2" width="16.421875" style="31" bestFit="1" customWidth="1"/>
    <col min="3" max="3" width="16.00390625" style="31" bestFit="1" customWidth="1"/>
    <col min="4" max="4" width="15.00390625" style="31" bestFit="1" customWidth="1"/>
    <col min="5" max="5" width="13.28125" style="31" bestFit="1" customWidth="1"/>
    <col min="6" max="6" width="12.8515625" style="31" bestFit="1" customWidth="1"/>
    <col min="7" max="7" width="12.00390625" style="31" bestFit="1" customWidth="1"/>
    <col min="8" max="14" width="8.57421875" style="31" customWidth="1"/>
    <col min="15" max="20" width="10.00390625" style="31" bestFit="1" customWidth="1"/>
    <col min="21" max="16384" width="8.57421875" style="31" customWidth="1"/>
  </cols>
  <sheetData>
    <row r="1" ht="15">
      <c r="A1" s="2" t="s">
        <v>34</v>
      </c>
    </row>
    <row r="2" ht="15">
      <c r="A2" s="2" t="s">
        <v>161</v>
      </c>
    </row>
    <row r="3" spans="1:7" ht="15">
      <c r="A3" s="155" t="s">
        <v>141</v>
      </c>
      <c r="B3" s="155"/>
      <c r="C3" s="155"/>
      <c r="D3" s="155"/>
      <c r="E3" s="155"/>
      <c r="F3" s="155"/>
      <c r="G3" s="155"/>
    </row>
    <row r="4" spans="1:7" ht="15">
      <c r="A4" s="44"/>
      <c r="B4" s="157" t="s">
        <v>785</v>
      </c>
      <c r="C4" s="157"/>
      <c r="D4" s="157"/>
      <c r="E4" s="157"/>
      <c r="F4" s="157"/>
      <c r="G4" s="162"/>
    </row>
    <row r="5" spans="1:7" s="43" customFormat="1" ht="30">
      <c r="A5" s="45" t="s">
        <v>0</v>
      </c>
      <c r="B5" s="46" t="s">
        <v>2</v>
      </c>
      <c r="C5" s="46" t="s">
        <v>3</v>
      </c>
      <c r="D5" s="46" t="s">
        <v>4</v>
      </c>
      <c r="E5" s="121" t="s">
        <v>156</v>
      </c>
      <c r="F5" s="46" t="s">
        <v>5</v>
      </c>
      <c r="G5" s="56" t="s">
        <v>6</v>
      </c>
    </row>
    <row r="6" spans="1:21" ht="15">
      <c r="A6" s="47">
        <v>1975</v>
      </c>
      <c r="B6" s="23">
        <f>79.1801/100</f>
        <v>0.791801</v>
      </c>
      <c r="C6" s="23">
        <f>7.97734/100</f>
        <v>0.0797734</v>
      </c>
      <c r="D6" s="23">
        <f>1.38875/100</f>
        <v>0.013887499999999999</v>
      </c>
      <c r="E6" s="23">
        <f>2.87381/100</f>
        <v>0.028738100000000003</v>
      </c>
      <c r="F6" s="23">
        <f>4.6755/100</f>
        <v>0.046755000000000005</v>
      </c>
      <c r="G6" s="23">
        <f>3.9045/100</f>
        <v>0.039045</v>
      </c>
      <c r="O6" s="1"/>
      <c r="P6" s="1"/>
      <c r="Q6" s="1"/>
      <c r="R6" s="1"/>
      <c r="S6" s="1"/>
      <c r="T6" s="1"/>
      <c r="U6" s="48"/>
    </row>
    <row r="7" spans="1:20" ht="15">
      <c r="A7" s="49">
        <v>1976</v>
      </c>
      <c r="B7" s="50">
        <v>79.7242</v>
      </c>
      <c r="C7" s="50">
        <v>7.57489</v>
      </c>
      <c r="D7" s="50">
        <v>1.57107</v>
      </c>
      <c r="E7" s="50">
        <v>2.57279</v>
      </c>
      <c r="F7" s="50">
        <v>4.51092</v>
      </c>
      <c r="G7" s="50">
        <v>4.04616</v>
      </c>
      <c r="O7" s="1"/>
      <c r="P7" s="1"/>
      <c r="Q7" s="1"/>
      <c r="R7" s="1"/>
      <c r="S7" s="1"/>
      <c r="T7" s="1"/>
    </row>
    <row r="8" spans="1:20" ht="15">
      <c r="A8" s="49">
        <v>1977</v>
      </c>
      <c r="B8" s="50">
        <v>81.2375</v>
      </c>
      <c r="C8" s="50">
        <v>5.31662</v>
      </c>
      <c r="D8" s="50">
        <v>1.88165</v>
      </c>
      <c r="E8" s="50">
        <v>3.63736</v>
      </c>
      <c r="F8" s="50">
        <v>4.77003</v>
      </c>
      <c r="G8" s="50">
        <v>3.15688</v>
      </c>
      <c r="O8" s="1"/>
      <c r="P8" s="1"/>
      <c r="Q8" s="1"/>
      <c r="R8" s="1"/>
      <c r="S8" s="1"/>
      <c r="T8" s="1"/>
    </row>
    <row r="9" spans="1:20" ht="15">
      <c r="A9" s="49">
        <v>1978</v>
      </c>
      <c r="B9" s="50">
        <v>81.6994</v>
      </c>
      <c r="C9" s="50">
        <v>5.12401</v>
      </c>
      <c r="D9" s="50">
        <v>1.56501</v>
      </c>
      <c r="E9" s="50">
        <v>2.90795</v>
      </c>
      <c r="F9" s="50">
        <v>5.87254</v>
      </c>
      <c r="G9" s="50">
        <v>2.83107</v>
      </c>
      <c r="O9" s="1"/>
      <c r="P9" s="1"/>
      <c r="Q9" s="1"/>
      <c r="R9" s="1"/>
      <c r="S9" s="1"/>
      <c r="T9" s="1"/>
    </row>
    <row r="10" spans="1:20" ht="15">
      <c r="A10" s="49">
        <v>1979</v>
      </c>
      <c r="B10" s="50">
        <v>80.5057</v>
      </c>
      <c r="C10" s="50">
        <v>5.55597</v>
      </c>
      <c r="D10" s="50">
        <v>1.85446</v>
      </c>
      <c r="E10" s="50">
        <v>2.56</v>
      </c>
      <c r="F10" s="50">
        <v>6.6124</v>
      </c>
      <c r="G10" s="50">
        <v>2.91148</v>
      </c>
      <c r="O10" s="1"/>
      <c r="P10" s="1"/>
      <c r="Q10" s="1"/>
      <c r="R10" s="1"/>
      <c r="S10" s="1"/>
      <c r="T10" s="1"/>
    </row>
    <row r="11" spans="1:20" ht="15">
      <c r="A11" s="49">
        <v>1980</v>
      </c>
      <c r="B11" s="50">
        <v>81.0802</v>
      </c>
      <c r="C11" s="50">
        <v>5.37457</v>
      </c>
      <c r="D11" s="50">
        <v>2.07729</v>
      </c>
      <c r="E11" s="50">
        <v>3.39138</v>
      </c>
      <c r="F11" s="50">
        <v>5.53516</v>
      </c>
      <c r="G11" s="50">
        <v>2.54144</v>
      </c>
      <c r="O11" s="1"/>
      <c r="P11" s="1"/>
      <c r="Q11" s="1"/>
      <c r="R11" s="1"/>
      <c r="S11" s="1"/>
      <c r="T11" s="1"/>
    </row>
    <row r="12" spans="1:20" ht="15">
      <c r="A12" s="49">
        <v>1981</v>
      </c>
      <c r="B12" s="50">
        <v>84.492</v>
      </c>
      <c r="C12" s="50">
        <v>3.68285</v>
      </c>
      <c r="D12" s="50">
        <v>1.88241</v>
      </c>
      <c r="E12" s="50">
        <v>2.61071</v>
      </c>
      <c r="F12" s="50">
        <v>5.36448</v>
      </c>
      <c r="G12" s="50">
        <v>1.96755</v>
      </c>
      <c r="O12" s="1"/>
      <c r="P12" s="1"/>
      <c r="Q12" s="1"/>
      <c r="R12" s="1"/>
      <c r="S12" s="1"/>
      <c r="T12" s="1"/>
    </row>
    <row r="13" spans="1:20" ht="15">
      <c r="A13" s="49">
        <v>1982</v>
      </c>
      <c r="B13" s="50">
        <v>83.9738</v>
      </c>
      <c r="C13" s="50">
        <v>3.62394</v>
      </c>
      <c r="D13" s="50">
        <v>2.18631</v>
      </c>
      <c r="E13" s="50">
        <v>2.61181</v>
      </c>
      <c r="F13" s="50">
        <v>5.52222</v>
      </c>
      <c r="G13" s="50">
        <v>2.08192</v>
      </c>
      <c r="O13" s="1"/>
      <c r="P13" s="1"/>
      <c r="Q13" s="1"/>
      <c r="R13" s="1"/>
      <c r="S13" s="1"/>
      <c r="T13" s="1"/>
    </row>
    <row r="14" spans="1:20" ht="15">
      <c r="A14" s="49">
        <v>1983</v>
      </c>
      <c r="B14" s="50">
        <v>81.7671</v>
      </c>
      <c r="C14" s="50">
        <v>5.43121</v>
      </c>
      <c r="D14" s="50">
        <v>2.34797</v>
      </c>
      <c r="E14" s="50">
        <v>2.86339</v>
      </c>
      <c r="F14" s="50">
        <v>5.2382</v>
      </c>
      <c r="G14" s="50">
        <v>2.35217</v>
      </c>
      <c r="O14" s="1"/>
      <c r="P14" s="1"/>
      <c r="Q14" s="1"/>
      <c r="R14" s="1"/>
      <c r="S14" s="1"/>
      <c r="T14" s="1"/>
    </row>
    <row r="15" spans="1:20" ht="15">
      <c r="A15" s="49">
        <v>1984</v>
      </c>
      <c r="B15" s="50">
        <v>80.0419</v>
      </c>
      <c r="C15" s="50">
        <v>4.51902</v>
      </c>
      <c r="D15" s="50">
        <v>3.17373</v>
      </c>
      <c r="E15" s="50">
        <v>3.58014</v>
      </c>
      <c r="F15" s="50">
        <v>5.98975</v>
      </c>
      <c r="G15" s="50">
        <v>2.69547</v>
      </c>
      <c r="O15" s="1"/>
      <c r="P15" s="1"/>
      <c r="Q15" s="1"/>
      <c r="R15" s="1"/>
      <c r="S15" s="1"/>
      <c r="T15" s="1"/>
    </row>
    <row r="16" spans="1:20" ht="15">
      <c r="A16" s="49">
        <v>1985</v>
      </c>
      <c r="B16" s="50">
        <v>82.0382</v>
      </c>
      <c r="C16" s="50">
        <v>4.22707</v>
      </c>
      <c r="D16" s="50">
        <v>2.61042</v>
      </c>
      <c r="E16" s="50">
        <v>3.73674</v>
      </c>
      <c r="F16" s="50">
        <v>5.5136</v>
      </c>
      <c r="G16" s="50">
        <v>1.87397</v>
      </c>
      <c r="O16" s="1"/>
      <c r="P16" s="1"/>
      <c r="Q16" s="1"/>
      <c r="R16" s="1"/>
      <c r="S16" s="1"/>
      <c r="T16" s="1"/>
    </row>
    <row r="17" spans="1:20" ht="15">
      <c r="A17" s="49">
        <v>1986</v>
      </c>
      <c r="B17" s="50">
        <v>83.0884</v>
      </c>
      <c r="C17" s="50">
        <v>2.6155</v>
      </c>
      <c r="D17" s="50">
        <v>2.82216</v>
      </c>
      <c r="E17" s="50">
        <v>3.69091</v>
      </c>
      <c r="F17" s="50">
        <v>6.02765</v>
      </c>
      <c r="G17" s="50">
        <v>1.75535</v>
      </c>
      <c r="O17" s="1"/>
      <c r="P17" s="1"/>
      <c r="Q17" s="1"/>
      <c r="R17" s="1"/>
      <c r="S17" s="1"/>
      <c r="T17" s="1"/>
    </row>
    <row r="18" spans="1:20" ht="15">
      <c r="A18" s="49">
        <v>1987</v>
      </c>
      <c r="B18" s="50">
        <v>82.159</v>
      </c>
      <c r="C18" s="50">
        <v>2.32466</v>
      </c>
      <c r="D18" s="50">
        <v>3.43578</v>
      </c>
      <c r="E18" s="50">
        <v>3.25318</v>
      </c>
      <c r="F18" s="50">
        <v>6.46205</v>
      </c>
      <c r="G18" s="50">
        <v>2.36536</v>
      </c>
      <c r="O18" s="1"/>
      <c r="P18" s="1"/>
      <c r="Q18" s="1"/>
      <c r="R18" s="1"/>
      <c r="S18" s="1"/>
      <c r="T18" s="1"/>
    </row>
    <row r="19" spans="1:20" ht="15">
      <c r="A19" s="49">
        <v>1988</v>
      </c>
      <c r="B19" s="50">
        <v>82.3647</v>
      </c>
      <c r="C19" s="50">
        <v>3.2665</v>
      </c>
      <c r="D19" s="50">
        <v>3.89619</v>
      </c>
      <c r="E19" s="50">
        <v>3.11685</v>
      </c>
      <c r="F19" s="50">
        <v>5.18066</v>
      </c>
      <c r="G19" s="50">
        <v>2.17514</v>
      </c>
      <c r="O19" s="1"/>
      <c r="P19" s="1"/>
      <c r="Q19" s="1"/>
      <c r="R19" s="1"/>
      <c r="S19" s="1"/>
      <c r="T19" s="1"/>
    </row>
    <row r="20" spans="1:20" ht="15">
      <c r="A20" s="49">
        <v>1989</v>
      </c>
      <c r="B20" s="50">
        <v>80.116</v>
      </c>
      <c r="C20" s="50">
        <v>3.76455</v>
      </c>
      <c r="D20" s="50">
        <v>3.61452</v>
      </c>
      <c r="E20" s="50">
        <v>3.78835</v>
      </c>
      <c r="F20" s="50">
        <v>5.98902</v>
      </c>
      <c r="G20" s="50">
        <v>2.72755</v>
      </c>
      <c r="O20" s="1"/>
      <c r="P20" s="1"/>
      <c r="Q20" s="1"/>
      <c r="R20" s="1"/>
      <c r="S20" s="1"/>
      <c r="T20" s="1"/>
    </row>
    <row r="21" spans="1:20" ht="15">
      <c r="A21" s="49">
        <v>1990</v>
      </c>
      <c r="B21" s="50">
        <v>80.5846</v>
      </c>
      <c r="C21" s="50">
        <v>3.57825</v>
      </c>
      <c r="D21" s="50">
        <v>3.80828</v>
      </c>
      <c r="E21" s="50">
        <v>3.6822</v>
      </c>
      <c r="F21" s="50">
        <v>6.43609</v>
      </c>
      <c r="G21" s="50">
        <v>1.91059</v>
      </c>
      <c r="O21" s="1"/>
      <c r="P21" s="1"/>
      <c r="Q21" s="1"/>
      <c r="R21" s="1"/>
      <c r="S21" s="1"/>
      <c r="T21" s="1"/>
    </row>
    <row r="22" spans="1:20" ht="15">
      <c r="A22" s="49">
        <v>1991</v>
      </c>
      <c r="B22" s="50">
        <v>79.887</v>
      </c>
      <c r="C22" s="50">
        <v>3.87962</v>
      </c>
      <c r="D22" s="50">
        <v>4.42109</v>
      </c>
      <c r="E22" s="50">
        <v>3.31842</v>
      </c>
      <c r="F22" s="50">
        <v>6.21091</v>
      </c>
      <c r="G22" s="50">
        <v>2.283</v>
      </c>
      <c r="O22" s="1"/>
      <c r="P22" s="1"/>
      <c r="Q22" s="1"/>
      <c r="R22" s="1"/>
      <c r="S22" s="1"/>
      <c r="T22" s="1"/>
    </row>
    <row r="23" spans="1:20" ht="15">
      <c r="A23" s="49">
        <v>1992</v>
      </c>
      <c r="B23" s="50">
        <v>82.3832</v>
      </c>
      <c r="C23" s="50">
        <v>3.184</v>
      </c>
      <c r="D23" s="50">
        <v>4.48815</v>
      </c>
      <c r="E23" s="50">
        <v>2.89431</v>
      </c>
      <c r="F23" s="50">
        <v>4.86001</v>
      </c>
      <c r="G23" s="50">
        <v>2.19029</v>
      </c>
      <c r="O23" s="1"/>
      <c r="P23" s="1"/>
      <c r="Q23" s="1"/>
      <c r="R23" s="1"/>
      <c r="S23" s="1"/>
      <c r="T23" s="1"/>
    </row>
    <row r="24" spans="1:20" ht="15">
      <c r="A24" s="49">
        <v>1993</v>
      </c>
      <c r="B24" s="50">
        <v>82.1276</v>
      </c>
      <c r="C24" s="50">
        <v>3.9845</v>
      </c>
      <c r="D24" s="50">
        <v>3.74666</v>
      </c>
      <c r="E24" s="50">
        <v>3.04323</v>
      </c>
      <c r="F24" s="50">
        <v>5.11859</v>
      </c>
      <c r="G24" s="50">
        <v>1.97938</v>
      </c>
      <c r="O24" s="1"/>
      <c r="P24" s="1"/>
      <c r="Q24" s="1"/>
      <c r="R24" s="1"/>
      <c r="S24" s="1"/>
      <c r="T24" s="1"/>
    </row>
    <row r="25" spans="1:20" ht="15">
      <c r="A25" s="49">
        <v>1994</v>
      </c>
      <c r="B25" s="50">
        <v>84.7622</v>
      </c>
      <c r="C25" s="50">
        <v>3.05612</v>
      </c>
      <c r="D25" s="50">
        <v>3.33801</v>
      </c>
      <c r="E25" s="50">
        <v>2.48944</v>
      </c>
      <c r="F25" s="50">
        <v>4.7154</v>
      </c>
      <c r="G25" s="50">
        <v>1.63882</v>
      </c>
      <c r="O25" s="1"/>
      <c r="P25" s="1"/>
      <c r="Q25" s="1"/>
      <c r="R25" s="1"/>
      <c r="S25" s="1"/>
      <c r="T25" s="1"/>
    </row>
    <row r="26" spans="1:20" ht="15">
      <c r="A26" s="49">
        <v>1995</v>
      </c>
      <c r="B26" s="50">
        <v>85.5816</v>
      </c>
      <c r="C26" s="50">
        <v>2.38526</v>
      </c>
      <c r="D26" s="50">
        <v>3.33143</v>
      </c>
      <c r="E26" s="50">
        <v>2.22809</v>
      </c>
      <c r="F26" s="50">
        <v>4.89537</v>
      </c>
      <c r="G26" s="50">
        <v>1.57826</v>
      </c>
      <c r="O26" s="1"/>
      <c r="P26" s="1"/>
      <c r="Q26" s="1"/>
      <c r="R26" s="1"/>
      <c r="S26" s="1"/>
      <c r="T26" s="1"/>
    </row>
    <row r="27" spans="1:20" ht="15">
      <c r="A27" s="49">
        <v>1996</v>
      </c>
      <c r="B27" s="50">
        <v>85.5605</v>
      </c>
      <c r="C27" s="50">
        <v>2.58266</v>
      </c>
      <c r="D27" s="50">
        <v>3.86495</v>
      </c>
      <c r="E27" s="50">
        <v>1.86273</v>
      </c>
      <c r="F27" s="50">
        <v>4.29191</v>
      </c>
      <c r="G27" s="50">
        <v>1.83731</v>
      </c>
      <c r="O27" s="1"/>
      <c r="P27" s="1"/>
      <c r="Q27" s="1"/>
      <c r="R27" s="1"/>
      <c r="S27" s="1"/>
      <c r="T27" s="1"/>
    </row>
    <row r="28" spans="1:20" ht="15">
      <c r="A28" s="49">
        <v>1997</v>
      </c>
      <c r="B28" s="50">
        <v>85.2997</v>
      </c>
      <c r="C28" s="50">
        <v>1.93514</v>
      </c>
      <c r="D28" s="50">
        <v>3.79132</v>
      </c>
      <c r="E28" s="50">
        <v>2.65778</v>
      </c>
      <c r="F28" s="50">
        <v>4.28475</v>
      </c>
      <c r="G28" s="50">
        <v>2.03126</v>
      </c>
      <c r="O28" s="1"/>
      <c r="P28" s="1"/>
      <c r="Q28" s="1"/>
      <c r="R28" s="1"/>
      <c r="S28" s="1"/>
      <c r="T28" s="1"/>
    </row>
    <row r="29" spans="1:20" ht="15">
      <c r="A29" s="49">
        <v>1998</v>
      </c>
      <c r="B29" s="50">
        <v>86.6663</v>
      </c>
      <c r="C29" s="50">
        <v>1.67319</v>
      </c>
      <c r="D29" s="50">
        <v>3.84937</v>
      </c>
      <c r="E29" s="50">
        <v>2.01171</v>
      </c>
      <c r="F29" s="50">
        <v>4.43097</v>
      </c>
      <c r="G29" s="50">
        <v>1.36844</v>
      </c>
      <c r="O29" s="1"/>
      <c r="P29" s="1"/>
      <c r="Q29" s="1"/>
      <c r="R29" s="1"/>
      <c r="S29" s="1"/>
      <c r="T29" s="1"/>
    </row>
    <row r="30" spans="1:20" ht="15">
      <c r="A30" s="49">
        <v>1999</v>
      </c>
      <c r="B30" s="50">
        <v>86.3402</v>
      </c>
      <c r="C30" s="50">
        <v>1.84767</v>
      </c>
      <c r="D30" s="50">
        <v>3.79201</v>
      </c>
      <c r="E30" s="50">
        <v>1.82967</v>
      </c>
      <c r="F30" s="50">
        <v>4.42558</v>
      </c>
      <c r="G30" s="50">
        <v>1.76488</v>
      </c>
      <c r="O30" s="1"/>
      <c r="P30" s="1"/>
      <c r="Q30" s="1"/>
      <c r="R30" s="1"/>
      <c r="S30" s="1"/>
      <c r="T30" s="1"/>
    </row>
    <row r="31" spans="1:20" ht="15">
      <c r="A31" s="49">
        <v>2000</v>
      </c>
      <c r="B31" s="50">
        <v>86.5332</v>
      </c>
      <c r="C31" s="50">
        <v>2.7888</v>
      </c>
      <c r="D31" s="50">
        <v>2.85097</v>
      </c>
      <c r="E31" s="50">
        <v>1.84771</v>
      </c>
      <c r="F31" s="50">
        <v>4.49094</v>
      </c>
      <c r="G31" s="50">
        <v>1.48841</v>
      </c>
      <c r="O31" s="1"/>
      <c r="P31" s="1"/>
      <c r="Q31" s="1"/>
      <c r="R31" s="1"/>
      <c r="S31" s="1"/>
      <c r="T31" s="1"/>
    </row>
    <row r="32" spans="1:20" ht="15">
      <c r="A32" s="49">
        <v>2001</v>
      </c>
      <c r="B32" s="50">
        <v>86.3639</v>
      </c>
      <c r="C32" s="50">
        <v>2.02644</v>
      </c>
      <c r="D32" s="50">
        <v>3.24612</v>
      </c>
      <c r="E32" s="50">
        <v>2.40193</v>
      </c>
      <c r="F32" s="50">
        <v>4.26272</v>
      </c>
      <c r="G32" s="50">
        <v>1.69884</v>
      </c>
      <c r="O32" s="1"/>
      <c r="P32" s="1"/>
      <c r="Q32" s="1"/>
      <c r="R32" s="1"/>
      <c r="S32" s="1"/>
      <c r="T32" s="1"/>
    </row>
    <row r="33" spans="1:20" ht="15">
      <c r="A33" s="49">
        <v>2002</v>
      </c>
      <c r="B33" s="50">
        <v>86.3331</v>
      </c>
      <c r="C33" s="50">
        <v>2.63005</v>
      </c>
      <c r="D33" s="50">
        <v>4.27658</v>
      </c>
      <c r="E33" s="50">
        <v>1.97369</v>
      </c>
      <c r="F33" s="50">
        <v>3.4555</v>
      </c>
      <c r="G33" s="50">
        <v>1.3311</v>
      </c>
      <c r="O33" s="1"/>
      <c r="P33" s="1"/>
      <c r="Q33" s="1"/>
      <c r="R33" s="1"/>
      <c r="S33" s="1"/>
      <c r="T33" s="1"/>
    </row>
    <row r="34" spans="1:20" ht="15">
      <c r="A34" s="49">
        <v>2003</v>
      </c>
      <c r="B34" s="50">
        <v>88.0731</v>
      </c>
      <c r="C34" s="50">
        <v>2.78811</v>
      </c>
      <c r="D34" s="50">
        <v>3.62792</v>
      </c>
      <c r="E34" s="50">
        <v>1.64343</v>
      </c>
      <c r="F34" s="50">
        <v>2.64142</v>
      </c>
      <c r="G34" s="50">
        <v>1.22598</v>
      </c>
      <c r="O34" s="1"/>
      <c r="P34" s="1"/>
      <c r="Q34" s="1"/>
      <c r="R34" s="1"/>
      <c r="S34" s="1"/>
      <c r="T34" s="1"/>
    </row>
    <row r="35" spans="1:20" ht="15">
      <c r="A35" s="49">
        <v>2004</v>
      </c>
      <c r="B35" s="50">
        <v>87.7069</v>
      </c>
      <c r="C35" s="50">
        <v>1.8209</v>
      </c>
      <c r="D35" s="50">
        <v>3.56194</v>
      </c>
      <c r="E35" s="50">
        <v>2.36764</v>
      </c>
      <c r="F35" s="50">
        <v>2.75715</v>
      </c>
      <c r="G35" s="50">
        <v>1.78542</v>
      </c>
      <c r="O35" s="1"/>
      <c r="P35" s="1"/>
      <c r="Q35" s="1"/>
      <c r="R35" s="1"/>
      <c r="S35" s="1"/>
      <c r="T35" s="1"/>
    </row>
    <row r="36" spans="1:20" ht="15">
      <c r="A36" s="49">
        <v>2005</v>
      </c>
      <c r="B36" s="50">
        <v>87.2746</v>
      </c>
      <c r="C36" s="50">
        <v>1.93018</v>
      </c>
      <c r="D36" s="50">
        <v>3.64872</v>
      </c>
      <c r="E36" s="50">
        <v>2.93187</v>
      </c>
      <c r="F36" s="50">
        <v>2.63968</v>
      </c>
      <c r="G36" s="50">
        <v>1.57498</v>
      </c>
      <c r="O36" s="1"/>
      <c r="P36" s="1"/>
      <c r="Q36" s="1"/>
      <c r="R36" s="1"/>
      <c r="S36" s="1"/>
      <c r="T36" s="1"/>
    </row>
    <row r="37" spans="1:20" ht="15">
      <c r="A37" s="49">
        <v>2006</v>
      </c>
      <c r="B37" s="50">
        <v>87.3245</v>
      </c>
      <c r="C37" s="50">
        <v>1.80174</v>
      </c>
      <c r="D37" s="50">
        <v>3.57942</v>
      </c>
      <c r="E37" s="50">
        <v>2.58953</v>
      </c>
      <c r="F37" s="50">
        <v>3.36971</v>
      </c>
      <c r="G37" s="50">
        <v>1.33505</v>
      </c>
      <c r="O37" s="1"/>
      <c r="P37" s="1"/>
      <c r="Q37" s="1"/>
      <c r="R37" s="1"/>
      <c r="S37" s="1"/>
      <c r="T37" s="1"/>
    </row>
    <row r="38" spans="1:20" ht="15">
      <c r="A38" s="49">
        <v>2007</v>
      </c>
      <c r="B38" s="50">
        <v>87.3597</v>
      </c>
      <c r="C38" s="50">
        <v>2.34318</v>
      </c>
      <c r="D38" s="50">
        <v>3.83782</v>
      </c>
      <c r="E38" s="50">
        <v>2.19475</v>
      </c>
      <c r="F38" s="50">
        <v>3.04806</v>
      </c>
      <c r="G38" s="50">
        <v>1.21648</v>
      </c>
      <c r="O38" s="1"/>
      <c r="P38" s="1"/>
      <c r="Q38" s="1"/>
      <c r="R38" s="1"/>
      <c r="S38" s="1"/>
      <c r="T38" s="1"/>
    </row>
    <row r="39" spans="1:20" ht="15">
      <c r="A39" s="49">
        <v>2008</v>
      </c>
      <c r="B39" s="50">
        <v>88.3492</v>
      </c>
      <c r="C39" s="50">
        <v>2.1124</v>
      </c>
      <c r="D39" s="50">
        <v>3.34905</v>
      </c>
      <c r="E39" s="50">
        <v>2.31368</v>
      </c>
      <c r="F39" s="50">
        <v>2.56876</v>
      </c>
      <c r="G39" s="50">
        <v>1.30695</v>
      </c>
      <c r="O39" s="1"/>
      <c r="P39" s="1"/>
      <c r="Q39" s="1"/>
      <c r="R39" s="1"/>
      <c r="S39" s="1"/>
      <c r="T39" s="1"/>
    </row>
    <row r="40" spans="1:20" ht="15">
      <c r="A40" s="49">
        <v>2009</v>
      </c>
      <c r="B40" s="50">
        <v>88.6139</v>
      </c>
      <c r="C40" s="50">
        <v>1.00222</v>
      </c>
      <c r="D40" s="50">
        <v>3.99015</v>
      </c>
      <c r="E40" s="50">
        <v>2.38164</v>
      </c>
      <c r="F40" s="50">
        <v>2.78988</v>
      </c>
      <c r="G40" s="50">
        <v>1.22223</v>
      </c>
      <c r="O40" s="1"/>
      <c r="P40" s="1"/>
      <c r="Q40" s="1"/>
      <c r="R40" s="1"/>
      <c r="S40" s="1"/>
      <c r="T40" s="1"/>
    </row>
    <row r="41" spans="1:20" ht="15">
      <c r="A41" s="49">
        <v>2010</v>
      </c>
      <c r="B41" s="50">
        <v>90.4206</v>
      </c>
      <c r="C41" s="50">
        <v>0.97461</v>
      </c>
      <c r="D41" s="50">
        <v>2.6907</v>
      </c>
      <c r="E41" s="50">
        <v>2.15158</v>
      </c>
      <c r="F41" s="50">
        <v>2.57845</v>
      </c>
      <c r="G41" s="50">
        <v>1.18411</v>
      </c>
      <c r="O41" s="1"/>
      <c r="P41" s="1"/>
      <c r="Q41" s="1"/>
      <c r="R41" s="1"/>
      <c r="S41" s="1"/>
      <c r="T41" s="1"/>
    </row>
    <row r="42" spans="1:20" ht="15">
      <c r="A42" s="53">
        <v>2011</v>
      </c>
      <c r="B42" s="54">
        <v>88.9988</v>
      </c>
      <c r="C42" s="54">
        <v>1.18359</v>
      </c>
      <c r="D42" s="54">
        <v>4.04924</v>
      </c>
      <c r="E42" s="54">
        <v>2.51257</v>
      </c>
      <c r="F42" s="54">
        <v>1.89804</v>
      </c>
      <c r="G42" s="54">
        <v>1.35773</v>
      </c>
      <c r="O42" s="1"/>
      <c r="P42" s="1"/>
      <c r="Q42" s="1"/>
      <c r="R42" s="1"/>
      <c r="S42" s="1"/>
      <c r="T42" s="1"/>
    </row>
    <row r="43" spans="1:8" ht="36" customHeight="1">
      <c r="A43" s="160" t="s">
        <v>796</v>
      </c>
      <c r="B43" s="160"/>
      <c r="C43" s="160"/>
      <c r="D43" s="160"/>
      <c r="E43" s="160"/>
      <c r="F43" s="160"/>
      <c r="G43" s="160"/>
      <c r="H43" s="58"/>
    </row>
    <row r="44" spans="1:7" s="59" customFormat="1" ht="36" customHeight="1">
      <c r="A44" s="155" t="s">
        <v>129</v>
      </c>
      <c r="B44" s="155"/>
      <c r="C44" s="155"/>
      <c r="D44" s="155"/>
      <c r="E44" s="155"/>
      <c r="F44" s="155"/>
      <c r="G44" s="155"/>
    </row>
    <row r="45" spans="1:7" ht="17.25">
      <c r="A45" s="163" t="s">
        <v>130</v>
      </c>
      <c r="B45" s="163"/>
      <c r="C45" s="163"/>
      <c r="D45" s="163"/>
      <c r="E45" s="163"/>
      <c r="F45" s="163"/>
      <c r="G45" s="163"/>
    </row>
    <row r="46" spans="1:7" ht="15">
      <c r="A46" s="163" t="s">
        <v>98</v>
      </c>
      <c r="B46" s="163"/>
      <c r="C46" s="163"/>
      <c r="D46" s="163"/>
      <c r="E46" s="163"/>
      <c r="F46" s="163"/>
      <c r="G46" s="163"/>
    </row>
  </sheetData>
  <sheetProtection/>
  <mergeCells count="6">
    <mergeCell ref="A46:G46"/>
    <mergeCell ref="A3:G3"/>
    <mergeCell ref="B4:G4"/>
    <mergeCell ref="A43:G43"/>
    <mergeCell ref="A44:G44"/>
    <mergeCell ref="A45:G45"/>
  </mergeCells>
  <printOptions/>
  <pageMargins left="0.7" right="0.7" top="0.75" bottom="0.75" header="0.3" footer="0.3"/>
  <pageSetup fitToHeight="1" fitToWidth="1" horizontalDpi="600" verticalDpi="600" orientation="portrait" scale="94"/>
</worksheet>
</file>

<file path=xl/worksheets/sheet7.xml><?xml version="1.0" encoding="utf-8"?>
<worksheet xmlns="http://schemas.openxmlformats.org/spreadsheetml/2006/main" xmlns:r="http://schemas.openxmlformats.org/officeDocument/2006/relationships">
  <sheetPr>
    <pageSetUpPr fitToPage="1"/>
  </sheetPr>
  <dimension ref="A1:U46"/>
  <sheetViews>
    <sheetView zoomScaleSheetLayoutView="100" zoomScalePageLayoutView="0" workbookViewId="0" topLeftCell="A25">
      <selection activeCell="A43" sqref="A43:IV43"/>
    </sheetView>
  </sheetViews>
  <sheetFormatPr defaultColWidth="8.57421875" defaultRowHeight="15"/>
  <cols>
    <col min="1" max="1" width="7.8515625" style="31" customWidth="1"/>
    <col min="2" max="2" width="16.421875" style="31" bestFit="1" customWidth="1"/>
    <col min="3" max="3" width="16.00390625" style="31" bestFit="1" customWidth="1"/>
    <col min="4" max="4" width="15.00390625" style="31" bestFit="1" customWidth="1"/>
    <col min="5" max="5" width="13.28125" style="31" bestFit="1" customWidth="1"/>
    <col min="6" max="6" width="12.8515625" style="31" bestFit="1" customWidth="1"/>
    <col min="7" max="7" width="12.00390625" style="31" bestFit="1" customWidth="1"/>
    <col min="8" max="14" width="8.57421875" style="31" customWidth="1"/>
    <col min="15" max="20" width="10.00390625" style="31" bestFit="1" customWidth="1"/>
    <col min="21" max="16384" width="8.57421875" style="31" customWidth="1"/>
  </cols>
  <sheetData>
    <row r="1" ht="15">
      <c r="A1" s="2" t="s">
        <v>35</v>
      </c>
    </row>
    <row r="2" ht="15">
      <c r="A2" s="2" t="s">
        <v>162</v>
      </c>
    </row>
    <row r="3" spans="1:7" ht="15">
      <c r="A3" s="155" t="s">
        <v>141</v>
      </c>
      <c r="B3" s="155"/>
      <c r="C3" s="155"/>
      <c r="D3" s="155"/>
      <c r="E3" s="155"/>
      <c r="F3" s="155"/>
      <c r="G3" s="155"/>
    </row>
    <row r="4" spans="1:7" ht="15">
      <c r="A4" s="44"/>
      <c r="B4" s="157" t="s">
        <v>785</v>
      </c>
      <c r="C4" s="157"/>
      <c r="D4" s="157"/>
      <c r="E4" s="157"/>
      <c r="F4" s="157"/>
      <c r="G4" s="162"/>
    </row>
    <row r="5" spans="1:7" s="43" customFormat="1" ht="30">
      <c r="A5" s="45" t="s">
        <v>0</v>
      </c>
      <c r="B5" s="46" t="s">
        <v>2</v>
      </c>
      <c r="C5" s="46" t="s">
        <v>3</v>
      </c>
      <c r="D5" s="46" t="s">
        <v>4</v>
      </c>
      <c r="E5" s="121" t="s">
        <v>156</v>
      </c>
      <c r="F5" s="46" t="s">
        <v>5</v>
      </c>
      <c r="G5" s="56" t="s">
        <v>6</v>
      </c>
    </row>
    <row r="6" spans="1:21" ht="15">
      <c r="A6" s="47">
        <v>1975</v>
      </c>
      <c r="B6" s="23">
        <f>74.2936/100</f>
        <v>0.7429359999999999</v>
      </c>
      <c r="C6" s="23">
        <f>3.88064/100</f>
        <v>0.0388064</v>
      </c>
      <c r="D6" s="23">
        <f>4.3966/100</f>
        <v>0.043966000000000005</v>
      </c>
      <c r="E6" s="23">
        <f>5.26614/100</f>
        <v>0.0526614</v>
      </c>
      <c r="F6" s="23">
        <f>8.0773/100</f>
        <v>0.080773</v>
      </c>
      <c r="G6" s="23">
        <f>4.08579/100</f>
        <v>0.0408579</v>
      </c>
      <c r="O6" s="1"/>
      <c r="P6" s="1"/>
      <c r="Q6" s="1"/>
      <c r="R6" s="1"/>
      <c r="S6" s="1"/>
      <c r="T6" s="1"/>
      <c r="U6" s="48"/>
    </row>
    <row r="7" spans="1:20" ht="15">
      <c r="A7" s="49">
        <v>1976</v>
      </c>
      <c r="B7" s="50">
        <v>74.0805</v>
      </c>
      <c r="C7" s="50">
        <v>4.46693</v>
      </c>
      <c r="D7" s="50">
        <v>4.1772</v>
      </c>
      <c r="E7" s="50">
        <v>5.84207</v>
      </c>
      <c r="F7" s="50">
        <v>7.8219</v>
      </c>
      <c r="G7" s="50">
        <v>3.6114</v>
      </c>
      <c r="O7" s="1"/>
      <c r="P7" s="1"/>
      <c r="Q7" s="1"/>
      <c r="R7" s="1"/>
      <c r="S7" s="1"/>
      <c r="T7" s="1"/>
    </row>
    <row r="8" spans="1:20" ht="15">
      <c r="A8" s="49">
        <v>1977</v>
      </c>
      <c r="B8" s="50">
        <v>74.5097</v>
      </c>
      <c r="C8" s="50">
        <v>4.59139</v>
      </c>
      <c r="D8" s="50">
        <v>4.9168</v>
      </c>
      <c r="E8" s="50">
        <v>3.96861</v>
      </c>
      <c r="F8" s="50">
        <v>8.5302</v>
      </c>
      <c r="G8" s="50">
        <v>3.48328</v>
      </c>
      <c r="O8" s="1"/>
      <c r="P8" s="1"/>
      <c r="Q8" s="1"/>
      <c r="R8" s="1"/>
      <c r="S8" s="1"/>
      <c r="T8" s="1"/>
    </row>
    <row r="9" spans="1:20" ht="15">
      <c r="A9" s="49">
        <v>1978</v>
      </c>
      <c r="B9" s="50">
        <v>73.6442</v>
      </c>
      <c r="C9" s="50">
        <v>4.73768</v>
      </c>
      <c r="D9" s="50">
        <v>5.3283</v>
      </c>
      <c r="E9" s="50">
        <v>4.94974</v>
      </c>
      <c r="F9" s="50">
        <v>8.4695</v>
      </c>
      <c r="G9" s="50">
        <v>2.87051</v>
      </c>
      <c r="O9" s="1"/>
      <c r="P9" s="1"/>
      <c r="Q9" s="1"/>
      <c r="R9" s="1"/>
      <c r="S9" s="1"/>
      <c r="T9" s="1"/>
    </row>
    <row r="10" spans="1:20" ht="15">
      <c r="A10" s="49">
        <v>1979</v>
      </c>
      <c r="B10" s="50">
        <v>72.3964</v>
      </c>
      <c r="C10" s="50">
        <v>3.60074</v>
      </c>
      <c r="D10" s="50">
        <v>5.7467</v>
      </c>
      <c r="E10" s="50">
        <v>5.42952</v>
      </c>
      <c r="F10" s="50">
        <v>10.6301</v>
      </c>
      <c r="G10" s="50">
        <v>2.19653</v>
      </c>
      <c r="O10" s="1"/>
      <c r="P10" s="1"/>
      <c r="Q10" s="1"/>
      <c r="R10" s="1"/>
      <c r="S10" s="1"/>
      <c r="T10" s="1"/>
    </row>
    <row r="11" spans="1:20" ht="15">
      <c r="A11" s="49">
        <v>1980</v>
      </c>
      <c r="B11" s="50">
        <v>73.3354</v>
      </c>
      <c r="C11" s="50">
        <v>3.13742</v>
      </c>
      <c r="D11" s="50">
        <v>5.9169</v>
      </c>
      <c r="E11" s="50">
        <v>5.21927</v>
      </c>
      <c r="F11" s="50">
        <v>10.0147</v>
      </c>
      <c r="G11" s="50">
        <v>2.37621</v>
      </c>
      <c r="O11" s="1"/>
      <c r="P11" s="1"/>
      <c r="Q11" s="1"/>
      <c r="R11" s="1"/>
      <c r="S11" s="1"/>
      <c r="T11" s="1"/>
    </row>
    <row r="12" spans="1:20" ht="15">
      <c r="A12" s="49">
        <v>1981</v>
      </c>
      <c r="B12" s="50">
        <v>72.9994</v>
      </c>
      <c r="C12" s="50">
        <v>2.94076</v>
      </c>
      <c r="D12" s="50">
        <v>6.0532</v>
      </c>
      <c r="E12" s="50">
        <v>6.17053</v>
      </c>
      <c r="F12" s="50">
        <v>9.7592</v>
      </c>
      <c r="G12" s="50">
        <v>2.07689</v>
      </c>
      <c r="O12" s="1"/>
      <c r="P12" s="1"/>
      <c r="Q12" s="1"/>
      <c r="R12" s="1"/>
      <c r="S12" s="1"/>
      <c r="T12" s="1"/>
    </row>
    <row r="13" spans="1:20" ht="15">
      <c r="A13" s="49">
        <v>1982</v>
      </c>
      <c r="B13" s="50">
        <v>73.2801</v>
      </c>
      <c r="C13" s="50">
        <v>1.84137</v>
      </c>
      <c r="D13" s="50">
        <v>6.2402</v>
      </c>
      <c r="E13" s="50">
        <v>6.06418</v>
      </c>
      <c r="F13" s="50">
        <v>10.7736</v>
      </c>
      <c r="G13" s="50">
        <v>1.80054</v>
      </c>
      <c r="O13" s="1"/>
      <c r="P13" s="1"/>
      <c r="Q13" s="1"/>
      <c r="R13" s="1"/>
      <c r="S13" s="1"/>
      <c r="T13" s="1"/>
    </row>
    <row r="14" spans="1:20" ht="15">
      <c r="A14" s="49">
        <v>1983</v>
      </c>
      <c r="B14" s="50">
        <v>72.4435</v>
      </c>
      <c r="C14" s="50">
        <v>1.90045</v>
      </c>
      <c r="D14" s="50">
        <v>6.9017</v>
      </c>
      <c r="E14" s="50">
        <v>6.03254</v>
      </c>
      <c r="F14" s="50">
        <v>10.8677</v>
      </c>
      <c r="G14" s="50">
        <v>1.85415</v>
      </c>
      <c r="O14" s="1"/>
      <c r="P14" s="1"/>
      <c r="Q14" s="1"/>
      <c r="R14" s="1"/>
      <c r="S14" s="1"/>
      <c r="T14" s="1"/>
    </row>
    <row r="15" spans="1:20" ht="15">
      <c r="A15" s="49">
        <v>1984</v>
      </c>
      <c r="B15" s="50">
        <v>68.6001</v>
      </c>
      <c r="C15" s="50">
        <v>1.59817</v>
      </c>
      <c r="D15" s="50">
        <v>8.0141</v>
      </c>
      <c r="E15" s="50">
        <v>7.11656</v>
      </c>
      <c r="F15" s="50">
        <v>12.766</v>
      </c>
      <c r="G15" s="50">
        <v>1.90502</v>
      </c>
      <c r="O15" s="1"/>
      <c r="P15" s="1"/>
      <c r="Q15" s="1"/>
      <c r="R15" s="1"/>
      <c r="S15" s="1"/>
      <c r="T15" s="1"/>
    </row>
    <row r="16" spans="1:20" ht="15">
      <c r="A16" s="49">
        <v>1985</v>
      </c>
      <c r="B16" s="50">
        <v>69.152</v>
      </c>
      <c r="C16" s="50">
        <v>1.57265</v>
      </c>
      <c r="D16" s="50">
        <v>7.8173</v>
      </c>
      <c r="E16" s="50">
        <v>6.83469</v>
      </c>
      <c r="F16" s="50">
        <v>12.6484</v>
      </c>
      <c r="G16" s="50">
        <v>1.9749</v>
      </c>
      <c r="O16" s="1"/>
      <c r="P16" s="1"/>
      <c r="Q16" s="1"/>
      <c r="R16" s="1"/>
      <c r="S16" s="1"/>
      <c r="T16" s="1"/>
    </row>
    <row r="17" spans="1:20" ht="15">
      <c r="A17" s="49">
        <v>1986</v>
      </c>
      <c r="B17" s="50">
        <v>69.6244</v>
      </c>
      <c r="C17" s="50">
        <v>1.35877</v>
      </c>
      <c r="D17" s="50">
        <v>7.2072</v>
      </c>
      <c r="E17" s="50">
        <v>7.23547</v>
      </c>
      <c r="F17" s="50">
        <v>12.8533</v>
      </c>
      <c r="G17" s="50">
        <v>1.7209</v>
      </c>
      <c r="O17" s="1"/>
      <c r="P17" s="1"/>
      <c r="Q17" s="1"/>
      <c r="R17" s="1"/>
      <c r="S17" s="1"/>
      <c r="T17" s="1"/>
    </row>
    <row r="18" spans="1:20" ht="15">
      <c r="A18" s="49">
        <v>1987</v>
      </c>
      <c r="B18" s="50">
        <v>66.9407</v>
      </c>
      <c r="C18" s="50">
        <v>1.15479</v>
      </c>
      <c r="D18" s="50">
        <v>8.3191</v>
      </c>
      <c r="E18" s="50">
        <v>6.98923</v>
      </c>
      <c r="F18" s="50">
        <v>14.4612</v>
      </c>
      <c r="G18" s="50">
        <v>2.13499</v>
      </c>
      <c r="O18" s="1"/>
      <c r="P18" s="1"/>
      <c r="Q18" s="1"/>
      <c r="R18" s="1"/>
      <c r="S18" s="1"/>
      <c r="T18" s="1"/>
    </row>
    <row r="19" spans="1:20" ht="15">
      <c r="A19" s="49">
        <v>1988</v>
      </c>
      <c r="B19" s="50">
        <v>68.7844</v>
      </c>
      <c r="C19" s="50">
        <v>1.41404</v>
      </c>
      <c r="D19" s="50">
        <v>9.2613</v>
      </c>
      <c r="E19" s="50">
        <v>6.18511</v>
      </c>
      <c r="F19" s="50">
        <v>12.271</v>
      </c>
      <c r="G19" s="50">
        <v>2.08416</v>
      </c>
      <c r="O19" s="1"/>
      <c r="P19" s="1"/>
      <c r="Q19" s="1"/>
      <c r="R19" s="1"/>
      <c r="S19" s="1"/>
      <c r="T19" s="1"/>
    </row>
    <row r="20" spans="1:20" ht="15">
      <c r="A20" s="49">
        <v>1989</v>
      </c>
      <c r="B20" s="50">
        <v>67.5673</v>
      </c>
      <c r="C20" s="50">
        <v>1.66666</v>
      </c>
      <c r="D20" s="50">
        <v>8.4459</v>
      </c>
      <c r="E20" s="50">
        <v>6.93788</v>
      </c>
      <c r="F20" s="50">
        <v>12.9032</v>
      </c>
      <c r="G20" s="50">
        <v>2.479</v>
      </c>
      <c r="O20" s="1"/>
      <c r="P20" s="1"/>
      <c r="Q20" s="1"/>
      <c r="R20" s="1"/>
      <c r="S20" s="1"/>
      <c r="T20" s="1"/>
    </row>
    <row r="21" spans="1:20" ht="15">
      <c r="A21" s="49">
        <v>1990</v>
      </c>
      <c r="B21" s="50">
        <v>68.225</v>
      </c>
      <c r="C21" s="50">
        <v>0.95636</v>
      </c>
      <c r="D21" s="50">
        <v>9.9931</v>
      </c>
      <c r="E21" s="50">
        <v>6.63415</v>
      </c>
      <c r="F21" s="50">
        <v>11.5294</v>
      </c>
      <c r="G21" s="50">
        <v>2.66196</v>
      </c>
      <c r="O21" s="1"/>
      <c r="P21" s="1"/>
      <c r="Q21" s="1"/>
      <c r="R21" s="1"/>
      <c r="S21" s="1"/>
      <c r="T21" s="1"/>
    </row>
    <row r="22" spans="1:20" ht="15">
      <c r="A22" s="49">
        <v>1991</v>
      </c>
      <c r="B22" s="50">
        <v>66.5984</v>
      </c>
      <c r="C22" s="50">
        <v>1.06346</v>
      </c>
      <c r="D22" s="50">
        <v>9.6177</v>
      </c>
      <c r="E22" s="50">
        <v>7.76322</v>
      </c>
      <c r="F22" s="50">
        <v>12.2448</v>
      </c>
      <c r="G22" s="50">
        <v>2.71244</v>
      </c>
      <c r="O22" s="1"/>
      <c r="P22" s="1"/>
      <c r="Q22" s="1"/>
      <c r="R22" s="1"/>
      <c r="S22" s="1"/>
      <c r="T22" s="1"/>
    </row>
    <row r="23" spans="1:20" ht="15">
      <c r="A23" s="49">
        <v>1992</v>
      </c>
      <c r="B23" s="50">
        <v>69.7029</v>
      </c>
      <c r="C23" s="50">
        <v>0.72443</v>
      </c>
      <c r="D23" s="50">
        <v>10.2629</v>
      </c>
      <c r="E23" s="50">
        <v>6.56348</v>
      </c>
      <c r="F23" s="50">
        <v>10.3145</v>
      </c>
      <c r="G23" s="50">
        <v>2.43185</v>
      </c>
      <c r="O23" s="1"/>
      <c r="P23" s="1"/>
      <c r="Q23" s="1"/>
      <c r="R23" s="1"/>
      <c r="S23" s="1"/>
      <c r="T23" s="1"/>
    </row>
    <row r="24" spans="1:20" ht="15">
      <c r="A24" s="49">
        <v>1993</v>
      </c>
      <c r="B24" s="50">
        <v>71.5727</v>
      </c>
      <c r="C24" s="50">
        <v>0.85359</v>
      </c>
      <c r="D24" s="50">
        <v>9.8482</v>
      </c>
      <c r="E24" s="50">
        <v>5.67239</v>
      </c>
      <c r="F24" s="50">
        <v>9.6675</v>
      </c>
      <c r="G24" s="50">
        <v>2.38562</v>
      </c>
      <c r="O24" s="1"/>
      <c r="P24" s="1"/>
      <c r="Q24" s="1"/>
      <c r="R24" s="1"/>
      <c r="S24" s="1"/>
      <c r="T24" s="1"/>
    </row>
    <row r="25" spans="1:20" ht="15">
      <c r="A25" s="49">
        <v>1994</v>
      </c>
      <c r="B25" s="50">
        <v>74.2812</v>
      </c>
      <c r="C25" s="50">
        <v>0.70254</v>
      </c>
      <c r="D25" s="50">
        <v>8.5524</v>
      </c>
      <c r="E25" s="50">
        <v>6.16675</v>
      </c>
      <c r="F25" s="50">
        <v>8.4825</v>
      </c>
      <c r="G25" s="50">
        <v>1.81473</v>
      </c>
      <c r="O25" s="1"/>
      <c r="P25" s="1"/>
      <c r="Q25" s="1"/>
      <c r="R25" s="1"/>
      <c r="S25" s="1"/>
      <c r="T25" s="1"/>
    </row>
    <row r="26" spans="1:20" ht="15">
      <c r="A26" s="49">
        <v>1995</v>
      </c>
      <c r="B26" s="50">
        <v>73.56</v>
      </c>
      <c r="C26" s="50">
        <v>0.5966</v>
      </c>
      <c r="D26" s="50">
        <v>8.7969</v>
      </c>
      <c r="E26" s="50">
        <v>5.55956</v>
      </c>
      <c r="F26" s="50">
        <v>9.3865</v>
      </c>
      <c r="G26" s="50">
        <v>2.10046</v>
      </c>
      <c r="O26" s="1"/>
      <c r="P26" s="1"/>
      <c r="Q26" s="1"/>
      <c r="R26" s="1"/>
      <c r="S26" s="1"/>
      <c r="T26" s="1"/>
    </row>
    <row r="27" spans="1:20" ht="15">
      <c r="A27" s="49">
        <v>1996</v>
      </c>
      <c r="B27" s="50">
        <v>74.1827</v>
      </c>
      <c r="C27" s="50">
        <v>0.68588</v>
      </c>
      <c r="D27" s="50">
        <v>9.4243</v>
      </c>
      <c r="E27" s="50">
        <v>4.61921</v>
      </c>
      <c r="F27" s="50">
        <v>9.1871</v>
      </c>
      <c r="G27" s="50">
        <v>1.90092</v>
      </c>
      <c r="O27" s="1"/>
      <c r="P27" s="1"/>
      <c r="Q27" s="1"/>
      <c r="R27" s="1"/>
      <c r="S27" s="1"/>
      <c r="T27" s="1"/>
    </row>
    <row r="28" spans="1:20" ht="15">
      <c r="A28" s="49">
        <v>1997</v>
      </c>
      <c r="B28" s="50">
        <v>74.075</v>
      </c>
      <c r="C28" s="50">
        <v>0.74382</v>
      </c>
      <c r="D28" s="50">
        <v>8.2566</v>
      </c>
      <c r="E28" s="50">
        <v>6.24738</v>
      </c>
      <c r="F28" s="50">
        <v>8.6904</v>
      </c>
      <c r="G28" s="50">
        <v>1.98676</v>
      </c>
      <c r="O28" s="1"/>
      <c r="P28" s="1"/>
      <c r="Q28" s="1"/>
      <c r="R28" s="1"/>
      <c r="S28" s="1"/>
      <c r="T28" s="1"/>
    </row>
    <row r="29" spans="1:20" ht="15">
      <c r="A29" s="49">
        <v>1998</v>
      </c>
      <c r="B29" s="50">
        <v>72.8164</v>
      </c>
      <c r="C29" s="50">
        <v>0.54555</v>
      </c>
      <c r="D29" s="50">
        <v>9.548</v>
      </c>
      <c r="E29" s="50">
        <v>5.85279</v>
      </c>
      <c r="F29" s="50">
        <v>9.0651</v>
      </c>
      <c r="G29" s="50">
        <v>2.17218</v>
      </c>
      <c r="O29" s="1"/>
      <c r="P29" s="1"/>
      <c r="Q29" s="1"/>
      <c r="R29" s="1"/>
      <c r="S29" s="1"/>
      <c r="T29" s="1"/>
    </row>
    <row r="30" spans="1:20" ht="15">
      <c r="A30" s="49">
        <v>1999</v>
      </c>
      <c r="B30" s="50">
        <v>73.8193</v>
      </c>
      <c r="C30" s="50">
        <v>0.37952</v>
      </c>
      <c r="D30" s="50">
        <v>10.4394</v>
      </c>
      <c r="E30" s="50">
        <v>5.64151</v>
      </c>
      <c r="F30" s="50">
        <v>7.9371</v>
      </c>
      <c r="G30" s="50">
        <v>1.7832</v>
      </c>
      <c r="O30" s="1"/>
      <c r="P30" s="1"/>
      <c r="Q30" s="1"/>
      <c r="R30" s="1"/>
      <c r="S30" s="1"/>
      <c r="T30" s="1"/>
    </row>
    <row r="31" spans="1:20" ht="15">
      <c r="A31" s="49">
        <v>2000</v>
      </c>
      <c r="B31" s="50">
        <v>74.965</v>
      </c>
      <c r="C31" s="50">
        <v>0.84796</v>
      </c>
      <c r="D31" s="50">
        <v>9.2743</v>
      </c>
      <c r="E31" s="50">
        <v>5.78466</v>
      </c>
      <c r="F31" s="50">
        <v>7.285</v>
      </c>
      <c r="G31" s="50">
        <v>1.84311</v>
      </c>
      <c r="O31" s="1"/>
      <c r="P31" s="1"/>
      <c r="Q31" s="1"/>
      <c r="R31" s="1"/>
      <c r="S31" s="1"/>
      <c r="T31" s="1"/>
    </row>
    <row r="32" spans="1:20" ht="15">
      <c r="A32" s="49">
        <v>2001</v>
      </c>
      <c r="B32" s="50">
        <v>76.1021</v>
      </c>
      <c r="C32" s="50">
        <v>0.85051</v>
      </c>
      <c r="D32" s="50">
        <v>8.1536</v>
      </c>
      <c r="E32" s="50">
        <v>5.41701</v>
      </c>
      <c r="F32" s="50">
        <v>7.6428</v>
      </c>
      <c r="G32" s="50">
        <v>1.83392</v>
      </c>
      <c r="O32" s="1"/>
      <c r="P32" s="1"/>
      <c r="Q32" s="1"/>
      <c r="R32" s="1"/>
      <c r="S32" s="1"/>
      <c r="T32" s="1"/>
    </row>
    <row r="33" spans="1:20" ht="15">
      <c r="A33" s="49">
        <v>2002</v>
      </c>
      <c r="B33" s="50">
        <v>77.3586</v>
      </c>
      <c r="C33" s="50">
        <v>0.51051</v>
      </c>
      <c r="D33" s="50">
        <v>8.8791</v>
      </c>
      <c r="E33" s="50">
        <v>5.90651</v>
      </c>
      <c r="F33" s="50">
        <v>5.4977</v>
      </c>
      <c r="G33" s="50">
        <v>1.84755</v>
      </c>
      <c r="O33" s="1"/>
      <c r="P33" s="1"/>
      <c r="Q33" s="1"/>
      <c r="R33" s="1"/>
      <c r="S33" s="1"/>
      <c r="T33" s="1"/>
    </row>
    <row r="34" spans="1:20" ht="15">
      <c r="A34" s="49">
        <v>2003</v>
      </c>
      <c r="B34" s="50">
        <v>78.6824</v>
      </c>
      <c r="C34" s="50">
        <v>0.39981</v>
      </c>
      <c r="D34" s="50">
        <v>8.6947</v>
      </c>
      <c r="E34" s="50">
        <v>4.97595</v>
      </c>
      <c r="F34" s="50">
        <v>5.8967</v>
      </c>
      <c r="G34" s="50">
        <v>1.35045</v>
      </c>
      <c r="O34" s="1"/>
      <c r="P34" s="1"/>
      <c r="Q34" s="1"/>
      <c r="R34" s="1"/>
      <c r="S34" s="1"/>
      <c r="T34" s="1"/>
    </row>
    <row r="35" spans="1:20" ht="15">
      <c r="A35" s="49">
        <v>2004</v>
      </c>
      <c r="B35" s="50">
        <v>78.7428</v>
      </c>
      <c r="C35" s="50">
        <v>0.5876</v>
      </c>
      <c r="D35" s="50">
        <v>8.7495</v>
      </c>
      <c r="E35" s="50">
        <v>4.76963</v>
      </c>
      <c r="F35" s="50">
        <v>5.6362</v>
      </c>
      <c r="G35" s="50">
        <v>1.51428</v>
      </c>
      <c r="O35" s="1"/>
      <c r="P35" s="1"/>
      <c r="Q35" s="1"/>
      <c r="R35" s="1"/>
      <c r="S35" s="1"/>
      <c r="T35" s="1"/>
    </row>
    <row r="36" spans="1:20" ht="15">
      <c r="A36" s="49">
        <v>2005</v>
      </c>
      <c r="B36" s="50">
        <v>77.4967</v>
      </c>
      <c r="C36" s="50">
        <v>0.77462</v>
      </c>
      <c r="D36" s="50">
        <v>8.9718</v>
      </c>
      <c r="E36" s="50">
        <v>5.10313</v>
      </c>
      <c r="F36" s="50">
        <v>6.1969</v>
      </c>
      <c r="G36" s="50">
        <v>1.45688</v>
      </c>
      <c r="O36" s="1"/>
      <c r="P36" s="1"/>
      <c r="Q36" s="1"/>
      <c r="R36" s="1"/>
      <c r="S36" s="1"/>
      <c r="T36" s="1"/>
    </row>
    <row r="37" spans="1:20" ht="15">
      <c r="A37" s="49">
        <v>2006</v>
      </c>
      <c r="B37" s="50">
        <v>75.6986</v>
      </c>
      <c r="C37" s="50">
        <v>0.46757</v>
      </c>
      <c r="D37" s="50">
        <v>9.7507</v>
      </c>
      <c r="E37" s="50">
        <v>5.24916</v>
      </c>
      <c r="F37" s="50">
        <v>7.1482</v>
      </c>
      <c r="G37" s="50">
        <v>1.6858</v>
      </c>
      <c r="O37" s="1"/>
      <c r="P37" s="1"/>
      <c r="Q37" s="1"/>
      <c r="R37" s="1"/>
      <c r="S37" s="1"/>
      <c r="T37" s="1"/>
    </row>
    <row r="38" spans="1:20" ht="15">
      <c r="A38" s="49">
        <v>2007</v>
      </c>
      <c r="B38" s="50">
        <v>78.8074</v>
      </c>
      <c r="C38" s="50">
        <v>0.51803</v>
      </c>
      <c r="D38" s="50">
        <v>8.3804</v>
      </c>
      <c r="E38" s="50">
        <v>4.74806</v>
      </c>
      <c r="F38" s="50">
        <v>5.7824</v>
      </c>
      <c r="G38" s="50">
        <v>1.76375</v>
      </c>
      <c r="O38" s="1"/>
      <c r="P38" s="1"/>
      <c r="Q38" s="1"/>
      <c r="R38" s="1"/>
      <c r="S38" s="1"/>
      <c r="T38" s="1"/>
    </row>
    <row r="39" spans="1:20" ht="15">
      <c r="A39" s="49">
        <v>2008</v>
      </c>
      <c r="B39" s="50">
        <v>77.9127</v>
      </c>
      <c r="C39" s="50">
        <v>0.47183</v>
      </c>
      <c r="D39" s="50">
        <v>8.9338</v>
      </c>
      <c r="E39" s="50">
        <v>5.79218</v>
      </c>
      <c r="F39" s="50">
        <v>4.7646</v>
      </c>
      <c r="G39" s="50">
        <v>2.12494</v>
      </c>
      <c r="O39" s="1"/>
      <c r="P39" s="1"/>
      <c r="Q39" s="1"/>
      <c r="R39" s="1"/>
      <c r="S39" s="1"/>
      <c r="T39" s="1"/>
    </row>
    <row r="40" spans="1:20" ht="15">
      <c r="A40" s="49">
        <v>2009</v>
      </c>
      <c r="B40" s="50">
        <v>76.8762</v>
      </c>
      <c r="C40" s="50">
        <v>0.49506</v>
      </c>
      <c r="D40" s="50">
        <v>9.8043</v>
      </c>
      <c r="E40" s="50">
        <v>5.24583</v>
      </c>
      <c r="F40" s="50">
        <v>5.3696</v>
      </c>
      <c r="G40" s="50">
        <v>2.20895</v>
      </c>
      <c r="O40" s="1"/>
      <c r="P40" s="1"/>
      <c r="Q40" s="1"/>
      <c r="R40" s="1"/>
      <c r="S40" s="1"/>
      <c r="T40" s="1"/>
    </row>
    <row r="41" spans="1:20" ht="15">
      <c r="A41" s="49">
        <v>2010</v>
      </c>
      <c r="B41" s="50">
        <v>80.204</v>
      </c>
      <c r="C41" s="50">
        <v>0.52476</v>
      </c>
      <c r="D41" s="50">
        <v>7.5687</v>
      </c>
      <c r="E41" s="50">
        <v>5.5658</v>
      </c>
      <c r="F41" s="50">
        <v>4.2599</v>
      </c>
      <c r="G41" s="50">
        <v>1.87686</v>
      </c>
      <c r="O41" s="1"/>
      <c r="P41" s="1"/>
      <c r="Q41" s="1"/>
      <c r="R41" s="1"/>
      <c r="S41" s="1"/>
      <c r="T41" s="1"/>
    </row>
    <row r="42" spans="1:20" ht="15">
      <c r="A42" s="53">
        <v>2011</v>
      </c>
      <c r="B42" s="54">
        <v>79.4314</v>
      </c>
      <c r="C42" s="54">
        <v>0.5529</v>
      </c>
      <c r="D42" s="54">
        <v>8.9211</v>
      </c>
      <c r="E42" s="54">
        <v>5.07582</v>
      </c>
      <c r="F42" s="54">
        <v>4.18</v>
      </c>
      <c r="G42" s="54">
        <v>1.83878</v>
      </c>
      <c r="O42" s="1"/>
      <c r="P42" s="1"/>
      <c r="Q42" s="1"/>
      <c r="R42" s="1"/>
      <c r="S42" s="1"/>
      <c r="T42" s="1"/>
    </row>
    <row r="43" spans="1:8" ht="36" customHeight="1">
      <c r="A43" s="160" t="s">
        <v>796</v>
      </c>
      <c r="B43" s="160"/>
      <c r="C43" s="160"/>
      <c r="D43" s="160"/>
      <c r="E43" s="160"/>
      <c r="F43" s="160"/>
      <c r="G43" s="160"/>
      <c r="H43" s="58"/>
    </row>
    <row r="44" spans="1:7" s="59" customFormat="1" ht="36" customHeight="1">
      <c r="A44" s="155" t="s">
        <v>129</v>
      </c>
      <c r="B44" s="155"/>
      <c r="C44" s="155"/>
      <c r="D44" s="155"/>
      <c r="E44" s="155"/>
      <c r="F44" s="155"/>
      <c r="G44" s="155"/>
    </row>
    <row r="45" spans="1:7" ht="17.25">
      <c r="A45" s="163" t="s">
        <v>130</v>
      </c>
      <c r="B45" s="163"/>
      <c r="C45" s="163"/>
      <c r="D45" s="163"/>
      <c r="E45" s="163"/>
      <c r="F45" s="163"/>
      <c r="G45" s="163"/>
    </row>
    <row r="46" spans="1:7" ht="15">
      <c r="A46" s="163" t="s">
        <v>98</v>
      </c>
      <c r="B46" s="163"/>
      <c r="C46" s="163"/>
      <c r="D46" s="163"/>
      <c r="E46" s="163"/>
      <c r="F46" s="163"/>
      <c r="G46" s="163"/>
    </row>
  </sheetData>
  <sheetProtection/>
  <mergeCells count="6">
    <mergeCell ref="A46:G46"/>
    <mergeCell ref="A3:G3"/>
    <mergeCell ref="B4:G4"/>
    <mergeCell ref="A43:G43"/>
    <mergeCell ref="A44:G44"/>
    <mergeCell ref="A45:G45"/>
  </mergeCells>
  <printOptions/>
  <pageMargins left="0.7" right="0.7" top="0.75" bottom="0.75" header="0.3" footer="0.3"/>
  <pageSetup fitToHeight="1" fitToWidth="1" horizontalDpi="600" verticalDpi="600" orientation="portrait" scale="94"/>
</worksheet>
</file>

<file path=xl/worksheets/sheet8.xml><?xml version="1.0" encoding="utf-8"?>
<worksheet xmlns="http://schemas.openxmlformats.org/spreadsheetml/2006/main" xmlns:r="http://schemas.openxmlformats.org/officeDocument/2006/relationships">
  <sheetPr>
    <pageSetUpPr fitToPage="1"/>
  </sheetPr>
  <dimension ref="A1:U46"/>
  <sheetViews>
    <sheetView zoomScaleSheetLayoutView="100" zoomScalePageLayoutView="0" workbookViewId="0" topLeftCell="A31">
      <selection activeCell="A45" sqref="A45:G45"/>
    </sheetView>
  </sheetViews>
  <sheetFormatPr defaultColWidth="8.57421875" defaultRowHeight="15"/>
  <cols>
    <col min="1" max="1" width="7.8515625" style="31" customWidth="1"/>
    <col min="2" max="2" width="16.421875" style="31" bestFit="1" customWidth="1"/>
    <col min="3" max="3" width="16.00390625" style="31" bestFit="1" customWidth="1"/>
    <col min="4" max="4" width="15.00390625" style="31" bestFit="1" customWidth="1"/>
    <col min="5" max="5" width="13.28125" style="31" bestFit="1" customWidth="1"/>
    <col min="6" max="6" width="12.8515625" style="31" bestFit="1" customWidth="1"/>
    <col min="7" max="7" width="12.00390625" style="31" bestFit="1" customWidth="1"/>
    <col min="8" max="14" width="8.57421875" style="31" customWidth="1"/>
    <col min="15" max="20" width="10.00390625" style="31" bestFit="1" customWidth="1"/>
    <col min="21" max="16384" width="8.57421875" style="31" customWidth="1"/>
  </cols>
  <sheetData>
    <row r="1" ht="15">
      <c r="A1" s="2" t="s">
        <v>36</v>
      </c>
    </row>
    <row r="2" ht="15">
      <c r="A2" s="2" t="s">
        <v>163</v>
      </c>
    </row>
    <row r="3" spans="1:7" ht="15">
      <c r="A3" s="155" t="s">
        <v>141</v>
      </c>
      <c r="B3" s="155"/>
      <c r="C3" s="155"/>
      <c r="D3" s="155"/>
      <c r="E3" s="155"/>
      <c r="F3" s="155"/>
      <c r="G3" s="155"/>
    </row>
    <row r="4" spans="1:7" ht="15">
      <c r="A4" s="44"/>
      <c r="B4" s="157" t="s">
        <v>785</v>
      </c>
      <c r="C4" s="157"/>
      <c r="D4" s="157"/>
      <c r="E4" s="157"/>
      <c r="F4" s="157"/>
      <c r="G4" s="162"/>
    </row>
    <row r="5" spans="1:7" s="43" customFormat="1" ht="30">
      <c r="A5" s="45" t="s">
        <v>0</v>
      </c>
      <c r="B5" s="46" t="s">
        <v>2</v>
      </c>
      <c r="C5" s="46" t="s">
        <v>3</v>
      </c>
      <c r="D5" s="46" t="s">
        <v>4</v>
      </c>
      <c r="E5" s="121" t="s">
        <v>156</v>
      </c>
      <c r="F5" s="46" t="s">
        <v>5</v>
      </c>
      <c r="G5" s="56" t="s">
        <v>6</v>
      </c>
    </row>
    <row r="6" spans="1:21" ht="15">
      <c r="A6" s="47">
        <v>1975</v>
      </c>
      <c r="B6" s="23">
        <f>56.8654/100</f>
        <v>0.568654</v>
      </c>
      <c r="C6" s="23">
        <f>1.42301/100</f>
        <v>0.0142301</v>
      </c>
      <c r="D6" s="23">
        <f>10.8217/100</f>
        <v>0.108217</v>
      </c>
      <c r="E6" s="23">
        <f>11.0991/100</f>
        <v>0.110991</v>
      </c>
      <c r="F6" s="23">
        <f>15.7895/100</f>
        <v>0.157895</v>
      </c>
      <c r="G6" s="23">
        <f>4.00137/100</f>
        <v>0.0400137</v>
      </c>
      <c r="O6" s="1"/>
      <c r="P6" s="1"/>
      <c r="Q6" s="1"/>
      <c r="R6" s="1"/>
      <c r="S6" s="1"/>
      <c r="T6" s="1"/>
      <c r="U6" s="48"/>
    </row>
    <row r="7" spans="1:20" ht="15">
      <c r="A7" s="49">
        <v>1976</v>
      </c>
      <c r="B7" s="50">
        <v>55.7098</v>
      </c>
      <c r="C7" s="50">
        <v>1.11895</v>
      </c>
      <c r="D7" s="50">
        <v>10.8664</v>
      </c>
      <c r="E7" s="50">
        <v>10.8128</v>
      </c>
      <c r="F7" s="50">
        <v>16.7219</v>
      </c>
      <c r="G7" s="50">
        <v>4.77018</v>
      </c>
      <c r="O7" s="1"/>
      <c r="P7" s="1"/>
      <c r="Q7" s="1"/>
      <c r="R7" s="1"/>
      <c r="S7" s="1"/>
      <c r="T7" s="1"/>
    </row>
    <row r="8" spans="1:20" ht="15">
      <c r="A8" s="49">
        <v>1977</v>
      </c>
      <c r="B8" s="50">
        <v>56.6716</v>
      </c>
      <c r="C8" s="50">
        <v>1.03503</v>
      </c>
      <c r="D8" s="50">
        <v>10.9653</v>
      </c>
      <c r="E8" s="50">
        <v>10.1565</v>
      </c>
      <c r="F8" s="50">
        <v>17.02</v>
      </c>
      <c r="G8" s="50">
        <v>4.1517</v>
      </c>
      <c r="O8" s="1"/>
      <c r="P8" s="1"/>
      <c r="Q8" s="1"/>
      <c r="R8" s="1"/>
      <c r="S8" s="1"/>
      <c r="T8" s="1"/>
    </row>
    <row r="9" spans="1:20" ht="15">
      <c r="A9" s="49">
        <v>1978</v>
      </c>
      <c r="B9" s="50">
        <v>55.7504</v>
      </c>
      <c r="C9" s="50">
        <v>0.68623</v>
      </c>
      <c r="D9" s="50">
        <v>11.5641</v>
      </c>
      <c r="E9" s="50">
        <v>10.3244</v>
      </c>
      <c r="F9" s="50">
        <v>16.6605</v>
      </c>
      <c r="G9" s="50">
        <v>5.01437</v>
      </c>
      <c r="O9" s="1"/>
      <c r="P9" s="1"/>
      <c r="Q9" s="1"/>
      <c r="R9" s="1"/>
      <c r="S9" s="1"/>
      <c r="T9" s="1"/>
    </row>
    <row r="10" spans="1:20" ht="15">
      <c r="A10" s="49">
        <v>1979</v>
      </c>
      <c r="B10" s="50">
        <v>54.8078</v>
      </c>
      <c r="C10" s="50">
        <v>0.74584</v>
      </c>
      <c r="D10" s="50">
        <v>11.1767</v>
      </c>
      <c r="E10" s="50">
        <v>10.2219</v>
      </c>
      <c r="F10" s="50">
        <v>19.4416</v>
      </c>
      <c r="G10" s="50">
        <v>3.60615</v>
      </c>
      <c r="O10" s="1"/>
      <c r="P10" s="1"/>
      <c r="Q10" s="1"/>
      <c r="R10" s="1"/>
      <c r="S10" s="1"/>
      <c r="T10" s="1"/>
    </row>
    <row r="11" spans="1:20" ht="15">
      <c r="A11" s="49">
        <v>1980</v>
      </c>
      <c r="B11" s="50">
        <v>54.7331</v>
      </c>
      <c r="C11" s="50">
        <v>0.45366</v>
      </c>
      <c r="D11" s="50">
        <v>11.956</v>
      </c>
      <c r="E11" s="50">
        <v>11.0317</v>
      </c>
      <c r="F11" s="50">
        <v>19.3648</v>
      </c>
      <c r="G11" s="50">
        <v>2.46077</v>
      </c>
      <c r="O11" s="1"/>
      <c r="P11" s="1"/>
      <c r="Q11" s="1"/>
      <c r="R11" s="1"/>
      <c r="S11" s="1"/>
      <c r="T11" s="1"/>
    </row>
    <row r="12" spans="1:20" ht="15">
      <c r="A12" s="49">
        <v>1981</v>
      </c>
      <c r="B12" s="50">
        <v>54.7857</v>
      </c>
      <c r="C12" s="50">
        <v>0.21031</v>
      </c>
      <c r="D12" s="50">
        <v>11.0603</v>
      </c>
      <c r="E12" s="50">
        <v>10.5557</v>
      </c>
      <c r="F12" s="50">
        <v>20.664</v>
      </c>
      <c r="G12" s="50">
        <v>2.72409</v>
      </c>
      <c r="O12" s="1"/>
      <c r="P12" s="1"/>
      <c r="Q12" s="1"/>
      <c r="R12" s="1"/>
      <c r="S12" s="1"/>
      <c r="T12" s="1"/>
    </row>
    <row r="13" spans="1:20" ht="15">
      <c r="A13" s="49">
        <v>1982</v>
      </c>
      <c r="B13" s="50">
        <v>54.5754</v>
      </c>
      <c r="C13" s="50">
        <v>0.29733</v>
      </c>
      <c r="D13" s="50">
        <v>9.4982</v>
      </c>
      <c r="E13" s="50">
        <v>10.3552</v>
      </c>
      <c r="F13" s="50">
        <v>22.7627</v>
      </c>
      <c r="G13" s="50">
        <v>2.51118</v>
      </c>
      <c r="O13" s="1"/>
      <c r="P13" s="1"/>
      <c r="Q13" s="1"/>
      <c r="R13" s="1"/>
      <c r="S13" s="1"/>
      <c r="T13" s="1"/>
    </row>
    <row r="14" spans="1:20" ht="15">
      <c r="A14" s="49">
        <v>1983</v>
      </c>
      <c r="B14" s="50">
        <v>53.2022</v>
      </c>
      <c r="C14" s="50">
        <v>0.26288</v>
      </c>
      <c r="D14" s="50">
        <v>11.2641</v>
      </c>
      <c r="E14" s="50">
        <v>10.3097</v>
      </c>
      <c r="F14" s="50">
        <v>22.5908</v>
      </c>
      <c r="G14" s="50">
        <v>2.37029</v>
      </c>
      <c r="O14" s="1"/>
      <c r="P14" s="1"/>
      <c r="Q14" s="1"/>
      <c r="R14" s="1"/>
      <c r="S14" s="1"/>
      <c r="T14" s="1"/>
    </row>
    <row r="15" spans="1:20" ht="15">
      <c r="A15" s="49">
        <v>1984</v>
      </c>
      <c r="B15" s="50">
        <v>50.3387</v>
      </c>
      <c r="C15" s="50">
        <v>0.13113</v>
      </c>
      <c r="D15" s="50">
        <v>10.4774</v>
      </c>
      <c r="E15" s="50">
        <v>10.8672</v>
      </c>
      <c r="F15" s="50">
        <v>25.8443</v>
      </c>
      <c r="G15" s="50">
        <v>2.34121</v>
      </c>
      <c r="O15" s="1"/>
      <c r="P15" s="1"/>
      <c r="Q15" s="1"/>
      <c r="R15" s="1"/>
      <c r="S15" s="1"/>
      <c r="T15" s="1"/>
    </row>
    <row r="16" spans="1:20" ht="15">
      <c r="A16" s="49">
        <v>1985</v>
      </c>
      <c r="B16" s="50">
        <v>50.4675</v>
      </c>
      <c r="C16" s="50">
        <v>0.16208</v>
      </c>
      <c r="D16" s="50">
        <v>11.8652</v>
      </c>
      <c r="E16" s="50">
        <v>11.1698</v>
      </c>
      <c r="F16" s="50">
        <v>24.1966</v>
      </c>
      <c r="G16" s="50">
        <v>2.13887</v>
      </c>
      <c r="O16" s="1"/>
      <c r="P16" s="1"/>
      <c r="Q16" s="1"/>
      <c r="R16" s="1"/>
      <c r="S16" s="1"/>
      <c r="T16" s="1"/>
    </row>
    <row r="17" spans="1:20" ht="15">
      <c r="A17" s="49">
        <v>1986</v>
      </c>
      <c r="B17" s="50">
        <v>50.787</v>
      </c>
      <c r="C17" s="50">
        <v>0.27026</v>
      </c>
      <c r="D17" s="50">
        <v>12.8459</v>
      </c>
      <c r="E17" s="50">
        <v>10.9322</v>
      </c>
      <c r="F17" s="50">
        <v>22.6641</v>
      </c>
      <c r="G17" s="50">
        <v>2.50051</v>
      </c>
      <c r="O17" s="1"/>
      <c r="P17" s="1"/>
      <c r="Q17" s="1"/>
      <c r="R17" s="1"/>
      <c r="S17" s="1"/>
      <c r="T17" s="1"/>
    </row>
    <row r="18" spans="1:20" ht="15">
      <c r="A18" s="49">
        <v>1987</v>
      </c>
      <c r="B18" s="50">
        <v>50.2127</v>
      </c>
      <c r="C18" s="50">
        <v>0.26104</v>
      </c>
      <c r="D18" s="50">
        <v>12.6831</v>
      </c>
      <c r="E18" s="50">
        <v>11.3484</v>
      </c>
      <c r="F18" s="50">
        <v>22.763</v>
      </c>
      <c r="G18" s="50">
        <v>2.73177</v>
      </c>
      <c r="O18" s="1"/>
      <c r="P18" s="1"/>
      <c r="Q18" s="1"/>
      <c r="R18" s="1"/>
      <c r="S18" s="1"/>
      <c r="T18" s="1"/>
    </row>
    <row r="19" spans="1:20" ht="15">
      <c r="A19" s="49">
        <v>1988</v>
      </c>
      <c r="B19" s="50">
        <v>49.5378</v>
      </c>
      <c r="C19" s="50">
        <v>0.35899</v>
      </c>
      <c r="D19" s="50">
        <v>12.9708</v>
      </c>
      <c r="E19" s="50">
        <v>10.8607</v>
      </c>
      <c r="F19" s="50">
        <v>23.2123</v>
      </c>
      <c r="G19" s="50">
        <v>3.05939</v>
      </c>
      <c r="O19" s="1"/>
      <c r="P19" s="1"/>
      <c r="Q19" s="1"/>
      <c r="R19" s="1"/>
      <c r="S19" s="1"/>
      <c r="T19" s="1"/>
    </row>
    <row r="20" spans="1:20" ht="15">
      <c r="A20" s="49">
        <v>1989</v>
      </c>
      <c r="B20" s="50">
        <v>49.7801</v>
      </c>
      <c r="C20" s="50">
        <v>0.09644</v>
      </c>
      <c r="D20" s="50">
        <v>12.8744</v>
      </c>
      <c r="E20" s="50">
        <v>11.0403</v>
      </c>
      <c r="F20" s="50">
        <v>23.7178</v>
      </c>
      <c r="G20" s="50">
        <v>2.49094</v>
      </c>
      <c r="O20" s="1"/>
      <c r="P20" s="1"/>
      <c r="Q20" s="1"/>
      <c r="R20" s="1"/>
      <c r="S20" s="1"/>
      <c r="T20" s="1"/>
    </row>
    <row r="21" spans="1:20" ht="15">
      <c r="A21" s="49">
        <v>1990</v>
      </c>
      <c r="B21" s="50">
        <v>48.0714</v>
      </c>
      <c r="C21" s="50">
        <v>0.25214</v>
      </c>
      <c r="D21" s="50">
        <v>13.2821</v>
      </c>
      <c r="E21" s="50">
        <v>13.0429</v>
      </c>
      <c r="F21" s="50">
        <v>22.9796</v>
      </c>
      <c r="G21" s="50">
        <v>2.37192</v>
      </c>
      <c r="O21" s="1"/>
      <c r="P21" s="1"/>
      <c r="Q21" s="1"/>
      <c r="R21" s="1"/>
      <c r="S21" s="1"/>
      <c r="T21" s="1"/>
    </row>
    <row r="22" spans="1:20" ht="15">
      <c r="A22" s="49">
        <v>1991</v>
      </c>
      <c r="B22" s="50">
        <v>50.081</v>
      </c>
      <c r="C22" s="50">
        <v>0.26396</v>
      </c>
      <c r="D22" s="50">
        <v>14.4073</v>
      </c>
      <c r="E22" s="50">
        <v>13.0802</v>
      </c>
      <c r="F22" s="50">
        <v>19.2509</v>
      </c>
      <c r="G22" s="50">
        <v>2.91673</v>
      </c>
      <c r="O22" s="1"/>
      <c r="P22" s="1"/>
      <c r="Q22" s="1"/>
      <c r="R22" s="1"/>
      <c r="S22" s="1"/>
      <c r="T22" s="1"/>
    </row>
    <row r="23" spans="1:20" ht="15">
      <c r="A23" s="49">
        <v>1992</v>
      </c>
      <c r="B23" s="50">
        <v>52.7224</v>
      </c>
      <c r="C23" s="50">
        <v>0.13665</v>
      </c>
      <c r="D23" s="50">
        <v>15.0647</v>
      </c>
      <c r="E23" s="50">
        <v>12.4676</v>
      </c>
      <c r="F23" s="50">
        <v>16.5791</v>
      </c>
      <c r="G23" s="50">
        <v>3.02946</v>
      </c>
      <c r="O23" s="1"/>
      <c r="P23" s="1"/>
      <c r="Q23" s="1"/>
      <c r="R23" s="1"/>
      <c r="S23" s="1"/>
      <c r="T23" s="1"/>
    </row>
    <row r="24" spans="1:20" ht="15">
      <c r="A24" s="49">
        <v>1993</v>
      </c>
      <c r="B24" s="50">
        <v>53.8668</v>
      </c>
      <c r="C24" s="50">
        <v>0.38728</v>
      </c>
      <c r="D24" s="50">
        <v>15.8309</v>
      </c>
      <c r="E24" s="50">
        <v>12.1227</v>
      </c>
      <c r="F24" s="50">
        <v>14.4736</v>
      </c>
      <c r="G24" s="50">
        <v>3.31864</v>
      </c>
      <c r="O24" s="1"/>
      <c r="P24" s="1"/>
      <c r="Q24" s="1"/>
      <c r="R24" s="1"/>
      <c r="S24" s="1"/>
      <c r="T24" s="1"/>
    </row>
    <row r="25" spans="1:20" ht="15">
      <c r="A25" s="49">
        <v>1994</v>
      </c>
      <c r="B25" s="50">
        <v>56.3792</v>
      </c>
      <c r="C25" s="50">
        <v>0.45879</v>
      </c>
      <c r="D25" s="50">
        <v>14.4784</v>
      </c>
      <c r="E25" s="50">
        <v>10.9146</v>
      </c>
      <c r="F25" s="50">
        <v>14.565</v>
      </c>
      <c r="G25" s="50">
        <v>3.20394</v>
      </c>
      <c r="O25" s="1"/>
      <c r="P25" s="1"/>
      <c r="Q25" s="1"/>
      <c r="R25" s="1"/>
      <c r="S25" s="1"/>
      <c r="T25" s="1"/>
    </row>
    <row r="26" spans="1:20" ht="15">
      <c r="A26" s="49">
        <v>1995</v>
      </c>
      <c r="B26" s="50">
        <v>54.622</v>
      </c>
      <c r="C26" s="50">
        <v>0.29845</v>
      </c>
      <c r="D26" s="50">
        <v>14.9881</v>
      </c>
      <c r="E26" s="50">
        <v>11.0387</v>
      </c>
      <c r="F26" s="50">
        <v>16.1406</v>
      </c>
      <c r="G26" s="50">
        <v>2.91218</v>
      </c>
      <c r="O26" s="1"/>
      <c r="P26" s="1"/>
      <c r="Q26" s="1"/>
      <c r="R26" s="1"/>
      <c r="S26" s="1"/>
      <c r="T26" s="1"/>
    </row>
    <row r="27" spans="1:20" ht="15">
      <c r="A27" s="49">
        <v>1996</v>
      </c>
      <c r="B27" s="50">
        <v>56.2859</v>
      </c>
      <c r="C27" s="50">
        <v>0.2458</v>
      </c>
      <c r="D27" s="50">
        <v>15.3561</v>
      </c>
      <c r="E27" s="50">
        <v>10.9734</v>
      </c>
      <c r="F27" s="50">
        <v>14.1721</v>
      </c>
      <c r="G27" s="50">
        <v>2.96662</v>
      </c>
      <c r="O27" s="1"/>
      <c r="P27" s="1"/>
      <c r="Q27" s="1"/>
      <c r="R27" s="1"/>
      <c r="S27" s="1"/>
      <c r="T27" s="1"/>
    </row>
    <row r="28" spans="1:20" ht="15">
      <c r="A28" s="49">
        <v>1997</v>
      </c>
      <c r="B28" s="50">
        <v>54.2941</v>
      </c>
      <c r="C28" s="50">
        <v>0.42187</v>
      </c>
      <c r="D28" s="50">
        <v>16.4151</v>
      </c>
      <c r="E28" s="50">
        <v>10.9604</v>
      </c>
      <c r="F28" s="50">
        <v>14.5657</v>
      </c>
      <c r="G28" s="50">
        <v>3.34281</v>
      </c>
      <c r="O28" s="1"/>
      <c r="P28" s="1"/>
      <c r="Q28" s="1"/>
      <c r="R28" s="1"/>
      <c r="S28" s="1"/>
      <c r="T28" s="1"/>
    </row>
    <row r="29" spans="1:20" ht="15">
      <c r="A29" s="49">
        <v>1998</v>
      </c>
      <c r="B29" s="50">
        <v>52.6691</v>
      </c>
      <c r="C29" s="50">
        <v>0.27961</v>
      </c>
      <c r="D29" s="50">
        <v>15.2378</v>
      </c>
      <c r="E29" s="50">
        <v>12.5659</v>
      </c>
      <c r="F29" s="50">
        <v>15.7795</v>
      </c>
      <c r="G29" s="50">
        <v>3.46805</v>
      </c>
      <c r="O29" s="1"/>
      <c r="P29" s="1"/>
      <c r="Q29" s="1"/>
      <c r="R29" s="1"/>
      <c r="S29" s="1"/>
      <c r="T29" s="1"/>
    </row>
    <row r="30" spans="1:20" ht="15">
      <c r="A30" s="49">
        <v>1999</v>
      </c>
      <c r="B30" s="50">
        <v>53.557</v>
      </c>
      <c r="C30" s="50">
        <v>0.38909</v>
      </c>
      <c r="D30" s="50">
        <v>15.6979</v>
      </c>
      <c r="E30" s="50">
        <v>11.9655</v>
      </c>
      <c r="F30" s="50">
        <v>15.339</v>
      </c>
      <c r="G30" s="50">
        <v>3.05154</v>
      </c>
      <c r="O30" s="1"/>
      <c r="P30" s="1"/>
      <c r="Q30" s="1"/>
      <c r="R30" s="1"/>
      <c r="S30" s="1"/>
      <c r="T30" s="1"/>
    </row>
    <row r="31" spans="1:20" ht="15">
      <c r="A31" s="49">
        <v>2000</v>
      </c>
      <c r="B31" s="50">
        <v>55.5162</v>
      </c>
      <c r="C31" s="50">
        <v>0.23303</v>
      </c>
      <c r="D31" s="50">
        <v>17.2437</v>
      </c>
      <c r="E31" s="50">
        <v>10.3415</v>
      </c>
      <c r="F31" s="50">
        <v>13.6341</v>
      </c>
      <c r="G31" s="50">
        <v>3.03158</v>
      </c>
      <c r="O31" s="1"/>
      <c r="P31" s="1"/>
      <c r="Q31" s="1"/>
      <c r="R31" s="1"/>
      <c r="S31" s="1"/>
      <c r="T31" s="1"/>
    </row>
    <row r="32" spans="1:20" ht="15">
      <c r="A32" s="49">
        <v>2001</v>
      </c>
      <c r="B32" s="50">
        <v>56.9452</v>
      </c>
      <c r="C32" s="50">
        <v>0.34691</v>
      </c>
      <c r="D32" s="50">
        <v>15.8884</v>
      </c>
      <c r="E32" s="50">
        <v>10.413</v>
      </c>
      <c r="F32" s="50">
        <v>12.9122</v>
      </c>
      <c r="G32" s="50">
        <v>3.49426</v>
      </c>
      <c r="O32" s="1"/>
      <c r="P32" s="1"/>
      <c r="Q32" s="1"/>
      <c r="R32" s="1"/>
      <c r="S32" s="1"/>
      <c r="T32" s="1"/>
    </row>
    <row r="33" spans="1:20" ht="15">
      <c r="A33" s="49">
        <v>2002</v>
      </c>
      <c r="B33" s="50">
        <v>59.5762</v>
      </c>
      <c r="C33" s="50">
        <v>0.42224</v>
      </c>
      <c r="D33" s="50">
        <v>16.108</v>
      </c>
      <c r="E33" s="50">
        <v>10.1785</v>
      </c>
      <c r="F33" s="50">
        <v>10.4484</v>
      </c>
      <c r="G33" s="50">
        <v>3.26666</v>
      </c>
      <c r="O33" s="1"/>
      <c r="P33" s="1"/>
      <c r="Q33" s="1"/>
      <c r="R33" s="1"/>
      <c r="S33" s="1"/>
      <c r="T33" s="1"/>
    </row>
    <row r="34" spans="1:20" ht="15">
      <c r="A34" s="49">
        <v>2003</v>
      </c>
      <c r="B34" s="50">
        <v>58.5219</v>
      </c>
      <c r="C34" s="50">
        <v>0.40837</v>
      </c>
      <c r="D34" s="50">
        <v>17.1947</v>
      </c>
      <c r="E34" s="50">
        <v>11.8889</v>
      </c>
      <c r="F34" s="50">
        <v>8.9842</v>
      </c>
      <c r="G34" s="50">
        <v>3.00203</v>
      </c>
      <c r="O34" s="1"/>
      <c r="P34" s="1"/>
      <c r="Q34" s="1"/>
      <c r="R34" s="1"/>
      <c r="S34" s="1"/>
      <c r="T34" s="1"/>
    </row>
    <row r="35" spans="1:20" ht="15">
      <c r="A35" s="49">
        <v>2004</v>
      </c>
      <c r="B35" s="50">
        <v>59.0127</v>
      </c>
      <c r="C35" s="50">
        <v>0.35953</v>
      </c>
      <c r="D35" s="50">
        <v>16.3996</v>
      </c>
      <c r="E35" s="50">
        <v>11.8612</v>
      </c>
      <c r="F35" s="50">
        <v>9.483</v>
      </c>
      <c r="G35" s="50">
        <v>2.884</v>
      </c>
      <c r="O35" s="1"/>
      <c r="P35" s="1"/>
      <c r="Q35" s="1"/>
      <c r="R35" s="1"/>
      <c r="S35" s="1"/>
      <c r="T35" s="1"/>
    </row>
    <row r="36" spans="1:20" ht="15">
      <c r="A36" s="49">
        <v>2005</v>
      </c>
      <c r="B36" s="50">
        <v>57.4164</v>
      </c>
      <c r="C36" s="50">
        <v>0.42161</v>
      </c>
      <c r="D36" s="50">
        <v>16.9829</v>
      </c>
      <c r="E36" s="50">
        <v>12.8523</v>
      </c>
      <c r="F36" s="50">
        <v>9.7939</v>
      </c>
      <c r="G36" s="50">
        <v>2.53282</v>
      </c>
      <c r="O36" s="1"/>
      <c r="P36" s="1"/>
      <c r="Q36" s="1"/>
      <c r="R36" s="1"/>
      <c r="S36" s="1"/>
      <c r="T36" s="1"/>
    </row>
    <row r="37" spans="1:20" ht="15">
      <c r="A37" s="49">
        <v>2006</v>
      </c>
      <c r="B37" s="50">
        <v>57.182</v>
      </c>
      <c r="C37" s="50">
        <v>0.30881</v>
      </c>
      <c r="D37" s="50">
        <v>16.6705</v>
      </c>
      <c r="E37" s="50">
        <v>11.073</v>
      </c>
      <c r="F37" s="50">
        <v>11.7596</v>
      </c>
      <c r="G37" s="50">
        <v>3.00611</v>
      </c>
      <c r="O37" s="1"/>
      <c r="P37" s="1"/>
      <c r="Q37" s="1"/>
      <c r="R37" s="1"/>
      <c r="S37" s="1"/>
      <c r="T37" s="1"/>
    </row>
    <row r="38" spans="1:20" ht="15">
      <c r="A38" s="49">
        <v>2007</v>
      </c>
      <c r="B38" s="50">
        <v>59.3436</v>
      </c>
      <c r="C38" s="50">
        <v>0.17808</v>
      </c>
      <c r="D38" s="50">
        <v>16.6916</v>
      </c>
      <c r="E38" s="50">
        <v>10.6338</v>
      </c>
      <c r="F38" s="50">
        <v>9.6372</v>
      </c>
      <c r="G38" s="50">
        <v>3.51567</v>
      </c>
      <c r="O38" s="1"/>
      <c r="P38" s="1"/>
      <c r="Q38" s="1"/>
      <c r="R38" s="1"/>
      <c r="S38" s="1"/>
      <c r="T38" s="1"/>
    </row>
    <row r="39" spans="1:20" ht="15">
      <c r="A39" s="49">
        <v>2008</v>
      </c>
      <c r="B39" s="50">
        <v>58.4463</v>
      </c>
      <c r="C39" s="50">
        <v>0.26503</v>
      </c>
      <c r="D39" s="50">
        <v>17.335</v>
      </c>
      <c r="E39" s="50">
        <v>11.8108</v>
      </c>
      <c r="F39" s="50">
        <v>8.8304</v>
      </c>
      <c r="G39" s="50">
        <v>3.31256</v>
      </c>
      <c r="O39" s="1"/>
      <c r="P39" s="1"/>
      <c r="Q39" s="1"/>
      <c r="R39" s="1"/>
      <c r="S39" s="1"/>
      <c r="T39" s="1"/>
    </row>
    <row r="40" spans="1:20" ht="15">
      <c r="A40" s="49">
        <v>2009</v>
      </c>
      <c r="B40" s="50">
        <v>59.6476</v>
      </c>
      <c r="C40" s="50">
        <v>0.32521</v>
      </c>
      <c r="D40" s="50">
        <v>17.3879</v>
      </c>
      <c r="E40" s="50">
        <v>11.3861</v>
      </c>
      <c r="F40" s="50">
        <v>7.9975</v>
      </c>
      <c r="G40" s="50">
        <v>3.25575</v>
      </c>
      <c r="O40" s="1"/>
      <c r="P40" s="1"/>
      <c r="Q40" s="1"/>
      <c r="R40" s="1"/>
      <c r="S40" s="1"/>
      <c r="T40" s="1"/>
    </row>
    <row r="41" spans="1:20" ht="15">
      <c r="A41" s="49">
        <v>2010</v>
      </c>
      <c r="B41" s="50">
        <v>59.9677</v>
      </c>
      <c r="C41" s="50">
        <v>0.26745</v>
      </c>
      <c r="D41" s="50">
        <v>15.7812</v>
      </c>
      <c r="E41" s="50">
        <v>13.289</v>
      </c>
      <c r="F41" s="50">
        <v>7.4799</v>
      </c>
      <c r="G41" s="50">
        <v>3.21473</v>
      </c>
      <c r="O41" s="1"/>
      <c r="P41" s="1"/>
      <c r="Q41" s="1"/>
      <c r="R41" s="1"/>
      <c r="S41" s="1"/>
      <c r="T41" s="1"/>
    </row>
    <row r="42" spans="1:20" ht="15">
      <c r="A42" s="53">
        <v>2011</v>
      </c>
      <c r="B42" s="54">
        <v>59.5456</v>
      </c>
      <c r="C42" s="54">
        <v>0.44359</v>
      </c>
      <c r="D42" s="54">
        <v>16.8867</v>
      </c>
      <c r="E42" s="54">
        <v>11.9914</v>
      </c>
      <c r="F42" s="54">
        <v>7.3298</v>
      </c>
      <c r="G42" s="54">
        <v>3.80284</v>
      </c>
      <c r="O42" s="1"/>
      <c r="P42" s="1"/>
      <c r="Q42" s="1"/>
      <c r="R42" s="1"/>
      <c r="S42" s="1"/>
      <c r="T42" s="1"/>
    </row>
    <row r="43" spans="1:8" ht="36" customHeight="1">
      <c r="A43" s="160" t="s">
        <v>796</v>
      </c>
      <c r="B43" s="160"/>
      <c r="C43" s="160"/>
      <c r="D43" s="160"/>
      <c r="E43" s="160"/>
      <c r="F43" s="160"/>
      <c r="G43" s="160"/>
      <c r="H43" s="58"/>
    </row>
    <row r="44" spans="1:7" s="59" customFormat="1" ht="36" customHeight="1">
      <c r="A44" s="155" t="s">
        <v>129</v>
      </c>
      <c r="B44" s="155"/>
      <c r="C44" s="155"/>
      <c r="D44" s="155"/>
      <c r="E44" s="155"/>
      <c r="F44" s="155"/>
      <c r="G44" s="155"/>
    </row>
    <row r="45" spans="1:7" ht="17.25">
      <c r="A45" s="163" t="s">
        <v>130</v>
      </c>
      <c r="B45" s="163"/>
      <c r="C45" s="163"/>
      <c r="D45" s="163"/>
      <c r="E45" s="163"/>
      <c r="F45" s="163"/>
      <c r="G45" s="163"/>
    </row>
    <row r="46" spans="1:7" ht="15">
      <c r="A46" s="163" t="s">
        <v>98</v>
      </c>
      <c r="B46" s="163"/>
      <c r="C46" s="163"/>
      <c r="D46" s="163"/>
      <c r="E46" s="163"/>
      <c r="F46" s="163"/>
      <c r="G46" s="163"/>
    </row>
  </sheetData>
  <sheetProtection/>
  <mergeCells count="6">
    <mergeCell ref="A46:G46"/>
    <mergeCell ref="A3:G3"/>
    <mergeCell ref="B4:G4"/>
    <mergeCell ref="A43:G43"/>
    <mergeCell ref="A44:G44"/>
    <mergeCell ref="A45:G45"/>
  </mergeCells>
  <printOptions/>
  <pageMargins left="0.7" right="0.7" top="0.75" bottom="0.75" header="0.3" footer="0.3"/>
  <pageSetup fitToHeight="1" fitToWidth="1" horizontalDpi="600" verticalDpi="600" orientation="portrait" scale="94"/>
</worksheet>
</file>

<file path=xl/worksheets/sheet9.xml><?xml version="1.0" encoding="utf-8"?>
<worksheet xmlns="http://schemas.openxmlformats.org/spreadsheetml/2006/main" xmlns:r="http://schemas.openxmlformats.org/officeDocument/2006/relationships">
  <sheetPr>
    <pageSetUpPr fitToPage="1"/>
  </sheetPr>
  <dimension ref="A1:U46"/>
  <sheetViews>
    <sheetView zoomScaleSheetLayoutView="100" zoomScalePageLayoutView="0" workbookViewId="0" topLeftCell="A31">
      <selection activeCell="A46" sqref="A46:G46"/>
    </sheetView>
  </sheetViews>
  <sheetFormatPr defaultColWidth="8.57421875" defaultRowHeight="15"/>
  <cols>
    <col min="1" max="1" width="7.8515625" style="31" customWidth="1"/>
    <col min="2" max="2" width="16.421875" style="31" bestFit="1" customWidth="1"/>
    <col min="3" max="3" width="16.00390625" style="31" bestFit="1" customWidth="1"/>
    <col min="4" max="4" width="15.00390625" style="31" bestFit="1" customWidth="1"/>
    <col min="5" max="5" width="13.28125" style="31" bestFit="1" customWidth="1"/>
    <col min="6" max="6" width="12.8515625" style="31" bestFit="1" customWidth="1"/>
    <col min="7" max="7" width="12.00390625" style="31" bestFit="1" customWidth="1"/>
    <col min="8" max="14" width="8.57421875" style="31" customWidth="1"/>
    <col min="15" max="20" width="10.00390625" style="31" bestFit="1" customWidth="1"/>
    <col min="21" max="16384" width="8.57421875" style="31" customWidth="1"/>
  </cols>
  <sheetData>
    <row r="1" ht="15">
      <c r="A1" s="2" t="s">
        <v>37</v>
      </c>
    </row>
    <row r="2" ht="15">
      <c r="A2" s="2" t="s">
        <v>164</v>
      </c>
    </row>
    <row r="3" spans="1:7" ht="15">
      <c r="A3" s="155" t="s">
        <v>141</v>
      </c>
      <c r="B3" s="155"/>
      <c r="C3" s="155"/>
      <c r="D3" s="155"/>
      <c r="E3" s="155"/>
      <c r="F3" s="155"/>
      <c r="G3" s="155"/>
    </row>
    <row r="4" spans="1:7" ht="15">
      <c r="A4" s="44"/>
      <c r="B4" s="157" t="s">
        <v>785</v>
      </c>
      <c r="C4" s="157"/>
      <c r="D4" s="157"/>
      <c r="E4" s="157"/>
      <c r="F4" s="157"/>
      <c r="G4" s="162"/>
    </row>
    <row r="5" spans="1:7" s="43" customFormat="1" ht="30">
      <c r="A5" s="45" t="s">
        <v>0</v>
      </c>
      <c r="B5" s="46" t="s">
        <v>2</v>
      </c>
      <c r="C5" s="46" t="s">
        <v>3</v>
      </c>
      <c r="D5" s="46" t="s">
        <v>4</v>
      </c>
      <c r="E5" s="121" t="s">
        <v>156</v>
      </c>
      <c r="F5" s="46" t="s">
        <v>5</v>
      </c>
      <c r="G5" s="56" t="s">
        <v>6</v>
      </c>
    </row>
    <row r="6" spans="1:21" ht="15">
      <c r="A6" s="47">
        <v>1975</v>
      </c>
      <c r="B6" s="23">
        <f>31.3837/100</f>
        <v>0.31383700000000003</v>
      </c>
      <c r="C6" s="23">
        <f>0.18635/100</f>
        <v>0.0018635</v>
      </c>
      <c r="D6" s="23">
        <f>12.8345/100</f>
        <v>0.12834500000000001</v>
      </c>
      <c r="E6" s="23">
        <f>18.7956/100</f>
        <v>0.187956</v>
      </c>
      <c r="F6" s="23">
        <f>32.9874/100</f>
        <v>0.329874</v>
      </c>
      <c r="G6" s="23">
        <f>3.81256/100</f>
        <v>0.0381256</v>
      </c>
      <c r="O6" s="1"/>
      <c r="P6" s="1"/>
      <c r="Q6" s="1"/>
      <c r="R6" s="1"/>
      <c r="S6" s="1"/>
      <c r="T6" s="1"/>
      <c r="U6" s="48"/>
    </row>
    <row r="7" spans="1:20" ht="15">
      <c r="A7" s="49">
        <v>1976</v>
      </c>
      <c r="B7" s="50">
        <v>30.4318</v>
      </c>
      <c r="C7" s="50">
        <v>0.22114</v>
      </c>
      <c r="D7" s="50">
        <v>13.2539</v>
      </c>
      <c r="E7" s="50">
        <v>18.3767</v>
      </c>
      <c r="F7" s="50">
        <v>33.6118</v>
      </c>
      <c r="G7" s="50">
        <v>4.10477</v>
      </c>
      <c r="O7" s="1"/>
      <c r="P7" s="1"/>
      <c r="Q7" s="1"/>
      <c r="R7" s="1"/>
      <c r="S7" s="1"/>
      <c r="T7" s="1"/>
    </row>
    <row r="8" spans="1:20" ht="15">
      <c r="A8" s="49">
        <v>1977</v>
      </c>
      <c r="B8" s="50">
        <v>29.7903</v>
      </c>
      <c r="C8" s="50">
        <v>0.06658</v>
      </c>
      <c r="D8" s="50">
        <v>13.3571</v>
      </c>
      <c r="E8" s="50">
        <v>19.6625</v>
      </c>
      <c r="F8" s="50">
        <v>32.4993</v>
      </c>
      <c r="G8" s="50">
        <v>4.62426</v>
      </c>
      <c r="O8" s="1"/>
      <c r="P8" s="1"/>
      <c r="Q8" s="1"/>
      <c r="R8" s="1"/>
      <c r="S8" s="1"/>
      <c r="T8" s="1"/>
    </row>
    <row r="9" spans="1:20" ht="15">
      <c r="A9" s="49">
        <v>1978</v>
      </c>
      <c r="B9" s="50">
        <v>30.8568</v>
      </c>
      <c r="C9" s="50">
        <v>0.25321</v>
      </c>
      <c r="D9" s="50">
        <v>12.3809</v>
      </c>
      <c r="E9" s="50">
        <v>16.5766</v>
      </c>
      <c r="F9" s="50">
        <v>36.0024</v>
      </c>
      <c r="G9" s="50">
        <v>3.93004</v>
      </c>
      <c r="O9" s="1"/>
      <c r="P9" s="1"/>
      <c r="Q9" s="1"/>
      <c r="R9" s="1"/>
      <c r="S9" s="1"/>
      <c r="T9" s="1"/>
    </row>
    <row r="10" spans="1:20" ht="15">
      <c r="A10" s="49">
        <v>1979</v>
      </c>
      <c r="B10" s="50">
        <v>30.8243</v>
      </c>
      <c r="C10" s="50">
        <v>0.04932</v>
      </c>
      <c r="D10" s="50">
        <v>10.6313</v>
      </c>
      <c r="E10" s="50">
        <v>17.1684</v>
      </c>
      <c r="F10" s="50">
        <v>39.1811</v>
      </c>
      <c r="G10" s="50">
        <v>2.14569</v>
      </c>
      <c r="O10" s="1"/>
      <c r="P10" s="1"/>
      <c r="Q10" s="1"/>
      <c r="R10" s="1"/>
      <c r="S10" s="1"/>
      <c r="T10" s="1"/>
    </row>
    <row r="11" spans="1:20" ht="15">
      <c r="A11" s="49">
        <v>1980</v>
      </c>
      <c r="B11" s="50">
        <v>29.8336</v>
      </c>
      <c r="C11" s="50">
        <v>0.18556</v>
      </c>
      <c r="D11" s="50">
        <v>10.7332</v>
      </c>
      <c r="E11" s="50">
        <v>16.8414</v>
      </c>
      <c r="F11" s="50">
        <v>39.7014</v>
      </c>
      <c r="G11" s="50">
        <v>2.70489</v>
      </c>
      <c r="O11" s="1"/>
      <c r="P11" s="1"/>
      <c r="Q11" s="1"/>
      <c r="R11" s="1"/>
      <c r="S11" s="1"/>
      <c r="T11" s="1"/>
    </row>
    <row r="12" spans="1:20" ht="15">
      <c r="A12" s="49">
        <v>1981</v>
      </c>
      <c r="B12" s="50">
        <v>28.8363</v>
      </c>
      <c r="C12" s="50">
        <v>0.02447</v>
      </c>
      <c r="D12" s="50">
        <v>10.0774</v>
      </c>
      <c r="E12" s="50">
        <v>15.0764</v>
      </c>
      <c r="F12" s="50">
        <v>44.2844</v>
      </c>
      <c r="G12" s="50">
        <v>1.7011</v>
      </c>
      <c r="O12" s="1"/>
      <c r="P12" s="1"/>
      <c r="Q12" s="1"/>
      <c r="R12" s="1"/>
      <c r="S12" s="1"/>
      <c r="T12" s="1"/>
    </row>
    <row r="13" spans="1:20" ht="15">
      <c r="A13" s="49">
        <v>1982</v>
      </c>
      <c r="B13" s="50">
        <v>29.2723</v>
      </c>
      <c r="C13" s="50">
        <v>0.04688</v>
      </c>
      <c r="D13" s="50">
        <v>9.4995</v>
      </c>
      <c r="E13" s="50">
        <v>15.0662</v>
      </c>
      <c r="F13" s="50">
        <v>44.5226</v>
      </c>
      <c r="G13" s="50">
        <v>1.59265</v>
      </c>
      <c r="O13" s="1"/>
      <c r="P13" s="1"/>
      <c r="Q13" s="1"/>
      <c r="R13" s="1"/>
      <c r="S13" s="1"/>
      <c r="T13" s="1"/>
    </row>
    <row r="14" spans="1:20" ht="15">
      <c r="A14" s="49">
        <v>1983</v>
      </c>
      <c r="B14" s="50">
        <v>28.0994</v>
      </c>
      <c r="C14" s="50">
        <v>0.03623</v>
      </c>
      <c r="D14" s="50">
        <v>9.5469</v>
      </c>
      <c r="E14" s="50">
        <v>16.3931</v>
      </c>
      <c r="F14" s="50">
        <v>44.1696</v>
      </c>
      <c r="G14" s="50">
        <v>1.75482</v>
      </c>
      <c r="O14" s="1"/>
      <c r="P14" s="1"/>
      <c r="Q14" s="1"/>
      <c r="R14" s="1"/>
      <c r="S14" s="1"/>
      <c r="T14" s="1"/>
    </row>
    <row r="15" spans="1:20" ht="15">
      <c r="A15" s="49">
        <v>1984</v>
      </c>
      <c r="B15" s="50">
        <v>25.6868</v>
      </c>
      <c r="C15" s="50">
        <v>0.01807</v>
      </c>
      <c r="D15" s="50">
        <v>8.2642</v>
      </c>
      <c r="E15" s="50">
        <v>14.9268</v>
      </c>
      <c r="F15" s="50">
        <v>49.6688</v>
      </c>
      <c r="G15" s="50">
        <v>1.43535</v>
      </c>
      <c r="O15" s="1"/>
      <c r="P15" s="1"/>
      <c r="Q15" s="1"/>
      <c r="R15" s="1"/>
      <c r="S15" s="1"/>
      <c r="T15" s="1"/>
    </row>
    <row r="16" spans="1:20" ht="15">
      <c r="A16" s="49">
        <v>1985</v>
      </c>
      <c r="B16" s="50">
        <v>27.3971</v>
      </c>
      <c r="C16" s="50">
        <v>5E-05</v>
      </c>
      <c r="D16" s="50">
        <v>8.4648</v>
      </c>
      <c r="E16" s="50">
        <v>15.3329</v>
      </c>
      <c r="F16" s="50">
        <v>47.0208</v>
      </c>
      <c r="G16" s="50">
        <v>1.78432</v>
      </c>
      <c r="O16" s="1"/>
      <c r="P16" s="1"/>
      <c r="Q16" s="1"/>
      <c r="R16" s="1"/>
      <c r="S16" s="1"/>
      <c r="T16" s="1"/>
    </row>
    <row r="17" spans="1:20" ht="15">
      <c r="A17" s="49">
        <v>1986</v>
      </c>
      <c r="B17" s="50">
        <v>27.6401</v>
      </c>
      <c r="C17" s="50">
        <v>0.00486</v>
      </c>
      <c r="D17" s="50">
        <v>9.9071</v>
      </c>
      <c r="E17" s="50">
        <v>15.4763</v>
      </c>
      <c r="F17" s="50">
        <v>45.2898</v>
      </c>
      <c r="G17" s="50">
        <v>1.68182</v>
      </c>
      <c r="O17" s="1"/>
      <c r="P17" s="1"/>
      <c r="Q17" s="1"/>
      <c r="R17" s="1"/>
      <c r="S17" s="1"/>
      <c r="T17" s="1"/>
    </row>
    <row r="18" spans="1:20" ht="15">
      <c r="A18" s="49">
        <v>1987</v>
      </c>
      <c r="B18" s="50">
        <v>27.7242</v>
      </c>
      <c r="C18" s="50">
        <v>0.06754</v>
      </c>
      <c r="D18" s="50">
        <v>10.7925</v>
      </c>
      <c r="E18" s="50">
        <v>16.4241</v>
      </c>
      <c r="F18" s="50">
        <v>42.4813</v>
      </c>
      <c r="G18" s="50">
        <v>2.51034</v>
      </c>
      <c r="O18" s="1"/>
      <c r="P18" s="1"/>
      <c r="Q18" s="1"/>
      <c r="R18" s="1"/>
      <c r="S18" s="1"/>
      <c r="T18" s="1"/>
    </row>
    <row r="19" spans="1:20" ht="15">
      <c r="A19" s="49">
        <v>1988</v>
      </c>
      <c r="B19" s="50">
        <v>27.2488</v>
      </c>
      <c r="C19" s="50">
        <v>0.03636</v>
      </c>
      <c r="D19" s="50">
        <v>10.8278</v>
      </c>
      <c r="E19" s="50">
        <v>17.6962</v>
      </c>
      <c r="F19" s="50">
        <v>41.7714</v>
      </c>
      <c r="G19" s="50">
        <v>2.41957</v>
      </c>
      <c r="O19" s="1"/>
      <c r="P19" s="1"/>
      <c r="Q19" s="1"/>
      <c r="R19" s="1"/>
      <c r="S19" s="1"/>
      <c r="T19" s="1"/>
    </row>
    <row r="20" spans="1:20" ht="15">
      <c r="A20" s="49">
        <v>1989</v>
      </c>
      <c r="B20" s="50">
        <v>26.6163</v>
      </c>
      <c r="C20" s="50">
        <v>0.03237</v>
      </c>
      <c r="D20" s="50">
        <v>12.8652</v>
      </c>
      <c r="E20" s="50">
        <v>15.6747</v>
      </c>
      <c r="F20" s="50">
        <v>42.3898</v>
      </c>
      <c r="G20" s="50">
        <v>2.42172</v>
      </c>
      <c r="O20" s="1"/>
      <c r="P20" s="1"/>
      <c r="Q20" s="1"/>
      <c r="R20" s="1"/>
      <c r="S20" s="1"/>
      <c r="T20" s="1"/>
    </row>
    <row r="21" spans="1:20" ht="15">
      <c r="A21" s="49">
        <v>1990</v>
      </c>
      <c r="B21" s="50">
        <v>27.5829</v>
      </c>
      <c r="C21" s="50">
        <v>0.02544</v>
      </c>
      <c r="D21" s="50">
        <v>13.2308</v>
      </c>
      <c r="E21" s="50">
        <v>15.1339</v>
      </c>
      <c r="F21" s="50">
        <v>41.344</v>
      </c>
      <c r="G21" s="50">
        <v>2.68295</v>
      </c>
      <c r="O21" s="1"/>
      <c r="P21" s="1"/>
      <c r="Q21" s="1"/>
      <c r="R21" s="1"/>
      <c r="S21" s="1"/>
      <c r="T21" s="1"/>
    </row>
    <row r="22" spans="1:20" ht="15">
      <c r="A22" s="49">
        <v>1991</v>
      </c>
      <c r="B22" s="50">
        <v>28.5333</v>
      </c>
      <c r="C22" s="50">
        <v>0.0663</v>
      </c>
      <c r="D22" s="50">
        <v>14.8733</v>
      </c>
      <c r="E22" s="50">
        <v>15.8549</v>
      </c>
      <c r="F22" s="50">
        <v>37.4204</v>
      </c>
      <c r="G22" s="50">
        <v>3.25187</v>
      </c>
      <c r="O22" s="1"/>
      <c r="P22" s="1"/>
      <c r="Q22" s="1"/>
      <c r="R22" s="1"/>
      <c r="S22" s="1"/>
      <c r="T22" s="1"/>
    </row>
    <row r="23" spans="1:20" ht="15">
      <c r="A23" s="49">
        <v>1992</v>
      </c>
      <c r="B23" s="50">
        <v>30.0258</v>
      </c>
      <c r="C23" s="50">
        <v>0.06183</v>
      </c>
      <c r="D23" s="50">
        <v>15.4615</v>
      </c>
      <c r="E23" s="50">
        <v>17.9754</v>
      </c>
      <c r="F23" s="50">
        <v>33.7785</v>
      </c>
      <c r="G23" s="50">
        <v>2.69702</v>
      </c>
      <c r="O23" s="1"/>
      <c r="P23" s="1"/>
      <c r="Q23" s="1"/>
      <c r="R23" s="1"/>
      <c r="S23" s="1"/>
      <c r="T23" s="1"/>
    </row>
    <row r="24" spans="1:20" ht="15">
      <c r="A24" s="49">
        <v>1993</v>
      </c>
      <c r="B24" s="50">
        <v>30.1992</v>
      </c>
      <c r="C24" s="50">
        <v>0.09</v>
      </c>
      <c r="D24" s="50">
        <v>14.7661</v>
      </c>
      <c r="E24" s="50">
        <v>19.6811</v>
      </c>
      <c r="F24" s="50">
        <v>30.4866</v>
      </c>
      <c r="G24" s="50">
        <v>4.77699</v>
      </c>
      <c r="O24" s="1"/>
      <c r="P24" s="1"/>
      <c r="Q24" s="1"/>
      <c r="R24" s="1"/>
      <c r="S24" s="1"/>
      <c r="T24" s="1"/>
    </row>
    <row r="25" spans="1:20" ht="15">
      <c r="A25" s="49">
        <v>1994</v>
      </c>
      <c r="B25" s="50">
        <v>32.87</v>
      </c>
      <c r="C25" s="50">
        <v>0.13743</v>
      </c>
      <c r="D25" s="50">
        <v>15.4897</v>
      </c>
      <c r="E25" s="50">
        <v>17.8496</v>
      </c>
      <c r="F25" s="50">
        <v>29.7523</v>
      </c>
      <c r="G25" s="50">
        <v>3.90085</v>
      </c>
      <c r="O25" s="1"/>
      <c r="P25" s="1"/>
      <c r="Q25" s="1"/>
      <c r="R25" s="1"/>
      <c r="S25" s="1"/>
      <c r="T25" s="1"/>
    </row>
    <row r="26" spans="1:20" ht="15">
      <c r="A26" s="49">
        <v>1995</v>
      </c>
      <c r="B26" s="50">
        <v>33.7562</v>
      </c>
      <c r="C26" s="50">
        <v>0.1498</v>
      </c>
      <c r="D26" s="50">
        <v>14.9544</v>
      </c>
      <c r="E26" s="50">
        <v>17.5617</v>
      </c>
      <c r="F26" s="50">
        <v>29.5758</v>
      </c>
      <c r="G26" s="50">
        <v>4.0021</v>
      </c>
      <c r="O26" s="1"/>
      <c r="P26" s="1"/>
      <c r="Q26" s="1"/>
      <c r="R26" s="1"/>
      <c r="S26" s="1"/>
      <c r="T26" s="1"/>
    </row>
    <row r="27" spans="1:20" ht="15">
      <c r="A27" s="49">
        <v>1996</v>
      </c>
      <c r="B27" s="50">
        <v>32.0351</v>
      </c>
      <c r="C27" s="50">
        <v>0.18348</v>
      </c>
      <c r="D27" s="50">
        <v>17.0167</v>
      </c>
      <c r="E27" s="50">
        <v>17.7061</v>
      </c>
      <c r="F27" s="50">
        <v>29.5888</v>
      </c>
      <c r="G27" s="50">
        <v>3.46976</v>
      </c>
      <c r="O27" s="1"/>
      <c r="P27" s="1"/>
      <c r="Q27" s="1"/>
      <c r="R27" s="1"/>
      <c r="S27" s="1"/>
      <c r="T27" s="1"/>
    </row>
    <row r="28" spans="1:20" ht="15">
      <c r="A28" s="49">
        <v>1997</v>
      </c>
      <c r="B28" s="50">
        <v>30.2976</v>
      </c>
      <c r="C28" s="50">
        <v>0.06665</v>
      </c>
      <c r="D28" s="50">
        <v>13.8326</v>
      </c>
      <c r="E28" s="50">
        <v>18.8526</v>
      </c>
      <c r="F28" s="50">
        <v>33.4258</v>
      </c>
      <c r="G28" s="50">
        <v>3.52476</v>
      </c>
      <c r="O28" s="1"/>
      <c r="P28" s="1"/>
      <c r="Q28" s="1"/>
      <c r="R28" s="1"/>
      <c r="S28" s="1"/>
      <c r="T28" s="1"/>
    </row>
    <row r="29" spans="1:20" ht="15">
      <c r="A29" s="49">
        <v>1998</v>
      </c>
      <c r="B29" s="50">
        <v>28.8103</v>
      </c>
      <c r="C29" s="50">
        <v>0.114</v>
      </c>
      <c r="D29" s="50">
        <v>15.8729</v>
      </c>
      <c r="E29" s="50">
        <v>16.5356</v>
      </c>
      <c r="F29" s="50">
        <v>35.1416</v>
      </c>
      <c r="G29" s="50">
        <v>3.52552</v>
      </c>
      <c r="O29" s="1"/>
      <c r="P29" s="1"/>
      <c r="Q29" s="1"/>
      <c r="R29" s="1"/>
      <c r="S29" s="1"/>
      <c r="T29" s="1"/>
    </row>
    <row r="30" spans="1:20" ht="15">
      <c r="A30" s="49">
        <v>1999</v>
      </c>
      <c r="B30" s="50">
        <v>29.3454</v>
      </c>
      <c r="C30" s="50">
        <v>0.16431</v>
      </c>
      <c r="D30" s="50">
        <v>17.5755</v>
      </c>
      <c r="E30" s="50">
        <v>16.8921</v>
      </c>
      <c r="F30" s="50">
        <v>32.5797</v>
      </c>
      <c r="G30" s="50">
        <v>3.44292</v>
      </c>
      <c r="O30" s="1"/>
      <c r="P30" s="1"/>
      <c r="Q30" s="1"/>
      <c r="R30" s="1"/>
      <c r="S30" s="1"/>
      <c r="T30" s="1"/>
    </row>
    <row r="31" spans="1:20" ht="15">
      <c r="A31" s="49">
        <v>2000</v>
      </c>
      <c r="B31" s="50">
        <v>31.7269</v>
      </c>
      <c r="C31" s="50">
        <v>0.16395</v>
      </c>
      <c r="D31" s="50">
        <v>15.5543</v>
      </c>
      <c r="E31" s="50">
        <v>18.5784</v>
      </c>
      <c r="F31" s="50">
        <v>29.7899</v>
      </c>
      <c r="G31" s="50">
        <v>4.18642</v>
      </c>
      <c r="O31" s="1"/>
      <c r="P31" s="1"/>
      <c r="Q31" s="1"/>
      <c r="R31" s="1"/>
      <c r="S31" s="1"/>
      <c r="T31" s="1"/>
    </row>
    <row r="32" spans="1:20" ht="15">
      <c r="A32" s="49">
        <v>2001</v>
      </c>
      <c r="B32" s="50">
        <v>31.1215</v>
      </c>
      <c r="C32" s="50">
        <v>0.06878</v>
      </c>
      <c r="D32" s="50">
        <v>17.9694</v>
      </c>
      <c r="E32" s="50">
        <v>18.2485</v>
      </c>
      <c r="F32" s="50">
        <v>28.5345</v>
      </c>
      <c r="G32" s="50">
        <v>4.05728</v>
      </c>
      <c r="O32" s="1"/>
      <c r="P32" s="1"/>
      <c r="Q32" s="1"/>
      <c r="R32" s="1"/>
      <c r="S32" s="1"/>
      <c r="T32" s="1"/>
    </row>
    <row r="33" spans="1:20" ht="15">
      <c r="A33" s="49">
        <v>2002</v>
      </c>
      <c r="B33" s="50">
        <v>32.2553</v>
      </c>
      <c r="C33" s="50">
        <v>0.14824</v>
      </c>
      <c r="D33" s="50">
        <v>18.0995</v>
      </c>
      <c r="E33" s="50">
        <v>19.8349</v>
      </c>
      <c r="F33" s="50">
        <v>25.0801</v>
      </c>
      <c r="G33" s="50">
        <v>4.58188</v>
      </c>
      <c r="O33" s="1"/>
      <c r="P33" s="1"/>
      <c r="Q33" s="1"/>
      <c r="R33" s="1"/>
      <c r="S33" s="1"/>
      <c r="T33" s="1"/>
    </row>
    <row r="34" spans="1:20" ht="15">
      <c r="A34" s="49">
        <v>2003</v>
      </c>
      <c r="B34" s="50">
        <v>31.5783</v>
      </c>
      <c r="C34" s="50">
        <v>0.083</v>
      </c>
      <c r="D34" s="50">
        <v>19.3614</v>
      </c>
      <c r="E34" s="50">
        <v>19.7956</v>
      </c>
      <c r="F34" s="50">
        <v>25.2386</v>
      </c>
      <c r="G34" s="50">
        <v>3.94297</v>
      </c>
      <c r="O34" s="1"/>
      <c r="P34" s="1"/>
      <c r="Q34" s="1"/>
      <c r="R34" s="1"/>
      <c r="S34" s="1"/>
      <c r="T34" s="1"/>
    </row>
    <row r="35" spans="1:20" ht="15">
      <c r="A35" s="49">
        <v>2004</v>
      </c>
      <c r="B35" s="50">
        <v>32.6338</v>
      </c>
      <c r="C35" s="50">
        <v>0.08588</v>
      </c>
      <c r="D35" s="50">
        <v>20.9239</v>
      </c>
      <c r="E35" s="50">
        <v>21.1305</v>
      </c>
      <c r="F35" s="50">
        <v>21.6566</v>
      </c>
      <c r="G35" s="50">
        <v>3.56934</v>
      </c>
      <c r="O35" s="1"/>
      <c r="P35" s="1"/>
      <c r="Q35" s="1"/>
      <c r="R35" s="1"/>
      <c r="S35" s="1"/>
      <c r="T35" s="1"/>
    </row>
    <row r="36" spans="1:20" ht="15">
      <c r="A36" s="49">
        <v>2005</v>
      </c>
      <c r="B36" s="50">
        <v>30.6725</v>
      </c>
      <c r="C36" s="50">
        <v>0.23427</v>
      </c>
      <c r="D36" s="50">
        <v>18.802</v>
      </c>
      <c r="E36" s="50">
        <v>20.3901</v>
      </c>
      <c r="F36" s="50">
        <v>25.2604</v>
      </c>
      <c r="G36" s="50">
        <v>4.64083</v>
      </c>
      <c r="O36" s="1"/>
      <c r="P36" s="1"/>
      <c r="Q36" s="1"/>
      <c r="R36" s="1"/>
      <c r="S36" s="1"/>
      <c r="T36" s="1"/>
    </row>
    <row r="37" spans="1:20" ht="15">
      <c r="A37" s="49">
        <v>2006</v>
      </c>
      <c r="B37" s="50">
        <v>30.9035</v>
      </c>
      <c r="C37" s="50">
        <v>0.10044</v>
      </c>
      <c r="D37" s="50">
        <v>18.0993</v>
      </c>
      <c r="E37" s="50">
        <v>17.5712</v>
      </c>
      <c r="F37" s="50">
        <v>29.1064</v>
      </c>
      <c r="G37" s="50">
        <v>4.21908</v>
      </c>
      <c r="O37" s="1"/>
      <c r="P37" s="1"/>
      <c r="Q37" s="1"/>
      <c r="R37" s="1"/>
      <c r="S37" s="1"/>
      <c r="T37" s="1"/>
    </row>
    <row r="38" spans="1:20" ht="15">
      <c r="A38" s="49">
        <v>2007</v>
      </c>
      <c r="B38" s="50">
        <v>31.3253</v>
      </c>
      <c r="C38" s="50">
        <v>0.1559</v>
      </c>
      <c r="D38" s="50">
        <v>17.6329</v>
      </c>
      <c r="E38" s="50">
        <v>18.9414</v>
      </c>
      <c r="F38" s="50">
        <v>27.8327</v>
      </c>
      <c r="G38" s="50">
        <v>4.11184</v>
      </c>
      <c r="O38" s="1"/>
      <c r="P38" s="1"/>
      <c r="Q38" s="1"/>
      <c r="R38" s="1"/>
      <c r="S38" s="1"/>
      <c r="T38" s="1"/>
    </row>
    <row r="39" spans="1:20" ht="15">
      <c r="A39" s="49">
        <v>2008</v>
      </c>
      <c r="B39" s="50">
        <v>33.1955</v>
      </c>
      <c r="C39" s="50">
        <v>0.04364</v>
      </c>
      <c r="D39" s="50">
        <v>19.2617</v>
      </c>
      <c r="E39" s="50">
        <v>20.7022</v>
      </c>
      <c r="F39" s="50">
        <v>22.9791</v>
      </c>
      <c r="G39" s="50">
        <v>3.81789</v>
      </c>
      <c r="O39" s="1"/>
      <c r="P39" s="1"/>
      <c r="Q39" s="1"/>
      <c r="R39" s="1"/>
      <c r="S39" s="1"/>
      <c r="T39" s="1"/>
    </row>
    <row r="40" spans="1:20" ht="15">
      <c r="A40" s="49">
        <v>2009</v>
      </c>
      <c r="B40" s="50">
        <v>36.1988</v>
      </c>
      <c r="C40" s="50">
        <v>0.10674</v>
      </c>
      <c r="D40" s="50">
        <v>17.4629</v>
      </c>
      <c r="E40" s="50">
        <v>21.5152</v>
      </c>
      <c r="F40" s="50">
        <v>20.1761</v>
      </c>
      <c r="G40" s="50">
        <v>4.54031</v>
      </c>
      <c r="O40" s="1"/>
      <c r="P40" s="1"/>
      <c r="Q40" s="1"/>
      <c r="R40" s="1"/>
      <c r="S40" s="1"/>
      <c r="T40" s="1"/>
    </row>
    <row r="41" spans="1:20" ht="15">
      <c r="A41" s="49">
        <v>2010</v>
      </c>
      <c r="B41" s="50">
        <v>32.5781</v>
      </c>
      <c r="C41" s="50">
        <v>0.05651</v>
      </c>
      <c r="D41" s="50">
        <v>19.3285</v>
      </c>
      <c r="E41" s="50">
        <v>22.6132</v>
      </c>
      <c r="F41" s="50">
        <v>20.4615</v>
      </c>
      <c r="G41" s="50">
        <v>4.9623</v>
      </c>
      <c r="O41" s="1"/>
      <c r="P41" s="1"/>
      <c r="Q41" s="1"/>
      <c r="R41" s="1"/>
      <c r="S41" s="1"/>
      <c r="T41" s="1"/>
    </row>
    <row r="42" spans="1:20" ht="15">
      <c r="A42" s="53">
        <v>2011</v>
      </c>
      <c r="B42" s="54">
        <v>32.9806</v>
      </c>
      <c r="C42" s="54">
        <v>0.1328</v>
      </c>
      <c r="D42" s="54">
        <v>18.895</v>
      </c>
      <c r="E42" s="54">
        <v>23.269</v>
      </c>
      <c r="F42" s="54">
        <v>19.4179</v>
      </c>
      <c r="G42" s="54">
        <v>5.30481</v>
      </c>
      <c r="O42" s="1"/>
      <c r="P42" s="1"/>
      <c r="Q42" s="1"/>
      <c r="R42" s="1"/>
      <c r="S42" s="1"/>
      <c r="T42" s="1"/>
    </row>
    <row r="43" spans="1:8" ht="36" customHeight="1">
      <c r="A43" s="160" t="s">
        <v>797</v>
      </c>
      <c r="B43" s="160"/>
      <c r="C43" s="160"/>
      <c r="D43" s="160"/>
      <c r="E43" s="160"/>
      <c r="F43" s="160"/>
      <c r="G43" s="160"/>
      <c r="H43" s="58"/>
    </row>
    <row r="44" spans="1:7" s="59" customFormat="1" ht="36" customHeight="1">
      <c r="A44" s="155" t="s">
        <v>129</v>
      </c>
      <c r="B44" s="155"/>
      <c r="C44" s="155"/>
      <c r="D44" s="155"/>
      <c r="E44" s="155"/>
      <c r="F44" s="155"/>
      <c r="G44" s="155"/>
    </row>
    <row r="45" spans="1:7" ht="17.25">
      <c r="A45" s="163" t="s">
        <v>130</v>
      </c>
      <c r="B45" s="163"/>
      <c r="C45" s="163"/>
      <c r="D45" s="163"/>
      <c r="E45" s="163"/>
      <c r="F45" s="163"/>
      <c r="G45" s="163"/>
    </row>
    <row r="46" spans="1:7" ht="15">
      <c r="A46" s="163" t="s">
        <v>98</v>
      </c>
      <c r="B46" s="163"/>
      <c r="C46" s="163"/>
      <c r="D46" s="163"/>
      <c r="E46" s="163"/>
      <c r="F46" s="163"/>
      <c r="G46" s="163"/>
    </row>
  </sheetData>
  <sheetProtection/>
  <mergeCells count="6">
    <mergeCell ref="A46:G46"/>
    <mergeCell ref="A3:G3"/>
    <mergeCell ref="B4:G4"/>
    <mergeCell ref="A43:G43"/>
    <mergeCell ref="A44:G44"/>
    <mergeCell ref="A45:G45"/>
  </mergeCells>
  <printOptions/>
  <pageMargins left="0.7" right="0.7" top="0.75" bottom="0.75" header="0.3" footer="0.3"/>
  <pageSetup fitToHeight="1" fitToWidth="1" horizontalDpi="600" verticalDpi="600" orientation="portrait" scale="9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Bogdan</dc:creator>
  <cp:keywords/>
  <dc:description/>
  <cp:lastModifiedBy>Keith, Tara</cp:lastModifiedBy>
  <cp:lastPrinted>2012-10-19T18:54:12Z</cp:lastPrinted>
  <dcterms:created xsi:type="dcterms:W3CDTF">2011-11-04T17:57:00Z</dcterms:created>
  <dcterms:modified xsi:type="dcterms:W3CDTF">2020-04-02T18:45:30Z</dcterms:modified>
  <cp:category/>
  <cp:version/>
  <cp:contentType/>
  <cp:contentStatus/>
</cp:coreProperties>
</file>